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/>
  <mc:AlternateContent xmlns:mc="http://schemas.openxmlformats.org/markup-compatibility/2006">
    <mc:Choice Requires="x15">
      <x15ac:absPath xmlns:x15ac="http://schemas.microsoft.com/office/spreadsheetml/2010/11/ac" url="C:\Users\jungovak\Documents\Data D\VZ\2024\135_R_P2158 v km 104,952 Louny-Most\Zadávací dokumentace\SOD vč. příloh\"/>
    </mc:Choice>
  </mc:AlternateContent>
  <xr:revisionPtr revIDLastSave="0" documentId="8_{9929827B-BED5-4FA1-AF31-C518A84A4A6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kapitulace" sheetId="1" r:id="rId1"/>
    <sheet name="PS 01-01-31" sheetId="2" r:id="rId2"/>
    <sheet name="SO 01-86-01" sheetId="3" r:id="rId3"/>
    <sheet name="SO 98-98" sheetId="4" r:id="rId4"/>
    <sheet name="SO 01-10-01" sheetId="5" r:id="rId5"/>
    <sheet name="SO 01-13-01" sheetId="6" r:id="rId6"/>
  </sheets>
  <calcPr calcId="191029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1" i="6" l="1"/>
  <c r="O91" i="6" s="1"/>
  <c r="I91" i="6"/>
  <c r="M87" i="6"/>
  <c r="O87" i="6" s="1"/>
  <c r="I87" i="6"/>
  <c r="O83" i="6"/>
  <c r="M83" i="6"/>
  <c r="I83" i="6"/>
  <c r="M79" i="6"/>
  <c r="O79" i="6" s="1"/>
  <c r="I79" i="6"/>
  <c r="M75" i="6"/>
  <c r="O75" i="6" s="1"/>
  <c r="I75" i="6"/>
  <c r="M71" i="6"/>
  <c r="O71" i="6" s="1"/>
  <c r="I71" i="6"/>
  <c r="O67" i="6"/>
  <c r="M67" i="6"/>
  <c r="I67" i="6"/>
  <c r="M63" i="6"/>
  <c r="O63" i="6" s="1"/>
  <c r="I63" i="6"/>
  <c r="M59" i="6"/>
  <c r="O59" i="6" s="1"/>
  <c r="I59" i="6"/>
  <c r="M55" i="6"/>
  <c r="O55" i="6" s="1"/>
  <c r="I55" i="6"/>
  <c r="L54" i="6"/>
  <c r="K54" i="6"/>
  <c r="J54" i="6"/>
  <c r="M50" i="6"/>
  <c r="O50" i="6" s="1"/>
  <c r="I50" i="6"/>
  <c r="M46" i="6"/>
  <c r="O46" i="6" s="1"/>
  <c r="I46" i="6"/>
  <c r="M42" i="6"/>
  <c r="O42" i="6" s="1"/>
  <c r="I42" i="6"/>
  <c r="O38" i="6"/>
  <c r="M38" i="6"/>
  <c r="I38" i="6"/>
  <c r="M34" i="6"/>
  <c r="O34" i="6" s="1"/>
  <c r="I34" i="6"/>
  <c r="M30" i="6"/>
  <c r="O30" i="6" s="1"/>
  <c r="I30" i="6"/>
  <c r="M26" i="6"/>
  <c r="O26" i="6" s="1"/>
  <c r="I26" i="6"/>
  <c r="M22" i="6"/>
  <c r="O22" i="6" s="1"/>
  <c r="I22" i="6"/>
  <c r="M18" i="6"/>
  <c r="O18" i="6" s="1"/>
  <c r="I18" i="6"/>
  <c r="M14" i="6"/>
  <c r="O14" i="6" s="1"/>
  <c r="I14" i="6"/>
  <c r="M10" i="6"/>
  <c r="O10" i="6" s="1"/>
  <c r="I10" i="6"/>
  <c r="L9" i="6"/>
  <c r="K9" i="6"/>
  <c r="J9" i="6"/>
  <c r="L8" i="6"/>
  <c r="K8" i="6"/>
  <c r="J8" i="6"/>
  <c r="T7" i="6"/>
  <c r="F19" i="1" s="1"/>
  <c r="F18" i="1" s="1"/>
  <c r="M51" i="5"/>
  <c r="O51" i="5" s="1"/>
  <c r="I51" i="5"/>
  <c r="M47" i="5"/>
  <c r="O47" i="5" s="1"/>
  <c r="I47" i="5"/>
  <c r="O43" i="5"/>
  <c r="M43" i="5"/>
  <c r="I43" i="5"/>
  <c r="M39" i="5"/>
  <c r="O39" i="5" s="1"/>
  <c r="I39" i="5"/>
  <c r="M35" i="5"/>
  <c r="O35" i="5" s="1"/>
  <c r="I35" i="5"/>
  <c r="M31" i="5"/>
  <c r="O31" i="5" s="1"/>
  <c r="I31" i="5"/>
  <c r="O27" i="5"/>
  <c r="M27" i="5"/>
  <c r="I27" i="5"/>
  <c r="L26" i="5"/>
  <c r="L8" i="5" s="1"/>
  <c r="T7" i="5" s="1"/>
  <c r="F17" i="1" s="1"/>
  <c r="F16" i="1" s="1"/>
  <c r="K26" i="5"/>
  <c r="J26" i="5"/>
  <c r="O22" i="5"/>
  <c r="M22" i="5"/>
  <c r="I22" i="5"/>
  <c r="O18" i="5"/>
  <c r="M18" i="5"/>
  <c r="I18" i="5"/>
  <c r="M14" i="5"/>
  <c r="O14" i="5" s="1"/>
  <c r="I14" i="5"/>
  <c r="O10" i="5"/>
  <c r="M10" i="5"/>
  <c r="I10" i="5"/>
  <c r="L9" i="5"/>
  <c r="K9" i="5"/>
  <c r="J9" i="5"/>
  <c r="K8" i="5"/>
  <c r="J8" i="5"/>
  <c r="M35" i="4"/>
  <c r="O35" i="4" s="1"/>
  <c r="I35" i="4"/>
  <c r="O31" i="4"/>
  <c r="M31" i="4"/>
  <c r="I31" i="4"/>
  <c r="M27" i="4"/>
  <c r="O27" i="4" s="1"/>
  <c r="I27" i="4"/>
  <c r="M23" i="4"/>
  <c r="O23" i="4" s="1"/>
  <c r="I23" i="4"/>
  <c r="L22" i="4"/>
  <c r="K22" i="4"/>
  <c r="J22" i="4"/>
  <c r="M18" i="4"/>
  <c r="O18" i="4" s="1"/>
  <c r="I18" i="4"/>
  <c r="O14" i="4"/>
  <c r="M14" i="4"/>
  <c r="I14" i="4"/>
  <c r="M10" i="4"/>
  <c r="M9" i="4" s="1"/>
  <c r="I10" i="4"/>
  <c r="L9" i="4"/>
  <c r="L8" i="4" s="1"/>
  <c r="T7" i="4" s="1"/>
  <c r="F15" i="1" s="1"/>
  <c r="F14" i="1" s="1"/>
  <c r="K9" i="4"/>
  <c r="J9" i="4"/>
  <c r="K8" i="4"/>
  <c r="J8" i="4"/>
  <c r="O98" i="3"/>
  <c r="M98" i="3"/>
  <c r="I98" i="3"/>
  <c r="O94" i="3"/>
  <c r="M94" i="3"/>
  <c r="I94" i="3"/>
  <c r="M90" i="3"/>
  <c r="O90" i="3" s="1"/>
  <c r="I90" i="3"/>
  <c r="M86" i="3"/>
  <c r="O86" i="3" s="1"/>
  <c r="I86" i="3"/>
  <c r="O82" i="3"/>
  <c r="M82" i="3"/>
  <c r="I82" i="3"/>
  <c r="O78" i="3"/>
  <c r="M78" i="3"/>
  <c r="I78" i="3"/>
  <c r="M74" i="3"/>
  <c r="O74" i="3" s="1"/>
  <c r="I74" i="3"/>
  <c r="M70" i="3"/>
  <c r="O70" i="3" s="1"/>
  <c r="I70" i="3"/>
  <c r="O66" i="3"/>
  <c r="M66" i="3"/>
  <c r="I66" i="3"/>
  <c r="O62" i="3"/>
  <c r="M62" i="3"/>
  <c r="M61" i="3" s="1"/>
  <c r="I62" i="3"/>
  <c r="L61" i="3"/>
  <c r="K61" i="3"/>
  <c r="J61" i="3"/>
  <c r="M57" i="3"/>
  <c r="O57" i="3" s="1"/>
  <c r="I57" i="3"/>
  <c r="M53" i="3"/>
  <c r="O53" i="3" s="1"/>
  <c r="I53" i="3"/>
  <c r="M49" i="3"/>
  <c r="O49" i="3" s="1"/>
  <c r="I49" i="3"/>
  <c r="M45" i="3"/>
  <c r="M44" i="3" s="1"/>
  <c r="I45" i="3"/>
  <c r="L44" i="3"/>
  <c r="K44" i="3"/>
  <c r="J44" i="3"/>
  <c r="M40" i="3"/>
  <c r="O40" i="3" s="1"/>
  <c r="I40" i="3"/>
  <c r="M36" i="3"/>
  <c r="O36" i="3" s="1"/>
  <c r="I36" i="3"/>
  <c r="O32" i="3"/>
  <c r="M32" i="3"/>
  <c r="I32" i="3"/>
  <c r="M31" i="3"/>
  <c r="L31" i="3"/>
  <c r="K31" i="3"/>
  <c r="J31" i="3"/>
  <c r="O27" i="3"/>
  <c r="M27" i="3"/>
  <c r="I27" i="3"/>
  <c r="M23" i="3"/>
  <c r="O23" i="3" s="1"/>
  <c r="I23" i="3"/>
  <c r="M19" i="3"/>
  <c r="O19" i="3" s="1"/>
  <c r="I19" i="3"/>
  <c r="O15" i="3"/>
  <c r="M15" i="3"/>
  <c r="I15" i="3"/>
  <c r="L14" i="3"/>
  <c r="K14" i="3"/>
  <c r="J14" i="3"/>
  <c r="M10" i="3"/>
  <c r="M9" i="3" s="1"/>
  <c r="I10" i="3"/>
  <c r="L9" i="3"/>
  <c r="L8" i="3" s="1"/>
  <c r="T7" i="3" s="1"/>
  <c r="F13" i="1" s="1"/>
  <c r="F12" i="1" s="1"/>
  <c r="K9" i="3"/>
  <c r="K8" i="3" s="1"/>
  <c r="J9" i="3"/>
  <c r="J8" i="3"/>
  <c r="O478" i="2"/>
  <c r="M478" i="2"/>
  <c r="I478" i="2"/>
  <c r="M474" i="2"/>
  <c r="O474" i="2" s="1"/>
  <c r="I474" i="2"/>
  <c r="M470" i="2"/>
  <c r="O470" i="2" s="1"/>
  <c r="I470" i="2"/>
  <c r="M466" i="2"/>
  <c r="O466" i="2" s="1"/>
  <c r="I466" i="2"/>
  <c r="O462" i="2"/>
  <c r="M462" i="2"/>
  <c r="I462" i="2"/>
  <c r="M458" i="2"/>
  <c r="O458" i="2" s="1"/>
  <c r="I458" i="2"/>
  <c r="M454" i="2"/>
  <c r="O454" i="2" s="1"/>
  <c r="I454" i="2"/>
  <c r="M450" i="2"/>
  <c r="O450" i="2" s="1"/>
  <c r="I450" i="2"/>
  <c r="O446" i="2"/>
  <c r="M446" i="2"/>
  <c r="I446" i="2"/>
  <c r="M442" i="2"/>
  <c r="O442" i="2" s="1"/>
  <c r="I442" i="2"/>
  <c r="M438" i="2"/>
  <c r="O438" i="2" s="1"/>
  <c r="I438" i="2"/>
  <c r="M434" i="2"/>
  <c r="O434" i="2" s="1"/>
  <c r="I434" i="2"/>
  <c r="O430" i="2"/>
  <c r="M430" i="2"/>
  <c r="I430" i="2"/>
  <c r="M426" i="2"/>
  <c r="M425" i="2" s="1"/>
  <c r="I426" i="2"/>
  <c r="L425" i="2"/>
  <c r="K425" i="2"/>
  <c r="J425" i="2"/>
  <c r="O421" i="2"/>
  <c r="M421" i="2"/>
  <c r="I421" i="2"/>
  <c r="M420" i="2"/>
  <c r="L420" i="2"/>
  <c r="K420" i="2"/>
  <c r="J420" i="2"/>
  <c r="O416" i="2"/>
  <c r="M416" i="2"/>
  <c r="I416" i="2"/>
  <c r="M412" i="2"/>
  <c r="O412" i="2" s="1"/>
  <c r="I412" i="2"/>
  <c r="M408" i="2"/>
  <c r="O408" i="2" s="1"/>
  <c r="I408" i="2"/>
  <c r="M404" i="2"/>
  <c r="O404" i="2" s="1"/>
  <c r="I404" i="2"/>
  <c r="M400" i="2"/>
  <c r="O400" i="2" s="1"/>
  <c r="I400" i="2"/>
  <c r="M396" i="2"/>
  <c r="O396" i="2" s="1"/>
  <c r="I396" i="2"/>
  <c r="M392" i="2"/>
  <c r="O392" i="2" s="1"/>
  <c r="I392" i="2"/>
  <c r="M388" i="2"/>
  <c r="O388" i="2" s="1"/>
  <c r="I388" i="2"/>
  <c r="M384" i="2"/>
  <c r="O384" i="2" s="1"/>
  <c r="I384" i="2"/>
  <c r="M380" i="2"/>
  <c r="O380" i="2" s="1"/>
  <c r="I380" i="2"/>
  <c r="M376" i="2"/>
  <c r="O376" i="2" s="1"/>
  <c r="I376" i="2"/>
  <c r="M372" i="2"/>
  <c r="O372" i="2" s="1"/>
  <c r="I372" i="2"/>
  <c r="M368" i="2"/>
  <c r="O368" i="2" s="1"/>
  <c r="I368" i="2"/>
  <c r="M364" i="2"/>
  <c r="O364" i="2" s="1"/>
  <c r="I364" i="2"/>
  <c r="M360" i="2"/>
  <c r="O360" i="2" s="1"/>
  <c r="I360" i="2"/>
  <c r="M356" i="2"/>
  <c r="O356" i="2" s="1"/>
  <c r="I356" i="2"/>
  <c r="M352" i="2"/>
  <c r="O352" i="2" s="1"/>
  <c r="I352" i="2"/>
  <c r="M348" i="2"/>
  <c r="O348" i="2" s="1"/>
  <c r="I348" i="2"/>
  <c r="L347" i="2"/>
  <c r="K347" i="2"/>
  <c r="J347" i="2"/>
  <c r="M343" i="2"/>
  <c r="M330" i="2" s="1"/>
  <c r="I343" i="2"/>
  <c r="M339" i="2"/>
  <c r="O339" i="2" s="1"/>
  <c r="I339" i="2"/>
  <c r="M335" i="2"/>
  <c r="O335" i="2" s="1"/>
  <c r="I335" i="2"/>
  <c r="O331" i="2"/>
  <c r="M331" i="2"/>
  <c r="I331" i="2"/>
  <c r="L330" i="2"/>
  <c r="K330" i="2"/>
  <c r="J330" i="2"/>
  <c r="O326" i="2"/>
  <c r="M326" i="2"/>
  <c r="I326" i="2"/>
  <c r="O322" i="2"/>
  <c r="M322" i="2"/>
  <c r="I322" i="2"/>
  <c r="M318" i="2"/>
  <c r="O318" i="2" s="1"/>
  <c r="I318" i="2"/>
  <c r="O314" i="2"/>
  <c r="M314" i="2"/>
  <c r="I314" i="2"/>
  <c r="O310" i="2"/>
  <c r="M310" i="2"/>
  <c r="I310" i="2"/>
  <c r="O306" i="2"/>
  <c r="M306" i="2"/>
  <c r="M305" i="2" s="1"/>
  <c r="I306" i="2"/>
  <c r="L305" i="2"/>
  <c r="K305" i="2"/>
  <c r="J305" i="2"/>
  <c r="M301" i="2"/>
  <c r="O301" i="2" s="1"/>
  <c r="I301" i="2"/>
  <c r="O297" i="2"/>
  <c r="M297" i="2"/>
  <c r="I297" i="2"/>
  <c r="M293" i="2"/>
  <c r="M292" i="2" s="1"/>
  <c r="I293" i="2"/>
  <c r="L292" i="2"/>
  <c r="K292" i="2"/>
  <c r="J292" i="2"/>
  <c r="M288" i="2"/>
  <c r="O288" i="2" s="1"/>
  <c r="I288" i="2"/>
  <c r="M284" i="2"/>
  <c r="O284" i="2" s="1"/>
  <c r="I284" i="2"/>
  <c r="M283" i="2"/>
  <c r="L283" i="2"/>
  <c r="K283" i="2"/>
  <c r="J283" i="2"/>
  <c r="O279" i="2"/>
  <c r="M279" i="2"/>
  <c r="I279" i="2"/>
  <c r="O275" i="2"/>
  <c r="M275" i="2"/>
  <c r="I275" i="2"/>
  <c r="O271" i="2"/>
  <c r="M271" i="2"/>
  <c r="I271" i="2"/>
  <c r="M267" i="2"/>
  <c r="O267" i="2" s="1"/>
  <c r="I267" i="2"/>
  <c r="O263" i="2"/>
  <c r="M263" i="2"/>
  <c r="I263" i="2"/>
  <c r="O259" i="2"/>
  <c r="M259" i="2"/>
  <c r="I259" i="2"/>
  <c r="O255" i="2"/>
  <c r="M255" i="2"/>
  <c r="I255" i="2"/>
  <c r="M251" i="2"/>
  <c r="O251" i="2" s="1"/>
  <c r="I251" i="2"/>
  <c r="O247" i="2"/>
  <c r="M247" i="2"/>
  <c r="I247" i="2"/>
  <c r="O243" i="2"/>
  <c r="M243" i="2"/>
  <c r="I243" i="2"/>
  <c r="O239" i="2"/>
  <c r="M239" i="2"/>
  <c r="M238" i="2" s="1"/>
  <c r="I239" i="2"/>
  <c r="L238" i="2"/>
  <c r="K238" i="2"/>
  <c r="J238" i="2"/>
  <c r="M234" i="2"/>
  <c r="O234" i="2" s="1"/>
  <c r="I234" i="2"/>
  <c r="O230" i="2"/>
  <c r="M230" i="2"/>
  <c r="I230" i="2"/>
  <c r="M226" i="2"/>
  <c r="O226" i="2" s="1"/>
  <c r="I226" i="2"/>
  <c r="M222" i="2"/>
  <c r="O222" i="2" s="1"/>
  <c r="I222" i="2"/>
  <c r="M218" i="2"/>
  <c r="O218" i="2" s="1"/>
  <c r="I218" i="2"/>
  <c r="O214" i="2"/>
  <c r="M214" i="2"/>
  <c r="I214" i="2"/>
  <c r="M210" i="2"/>
  <c r="O210" i="2" s="1"/>
  <c r="I210" i="2"/>
  <c r="M206" i="2"/>
  <c r="O206" i="2" s="1"/>
  <c r="I206" i="2"/>
  <c r="M202" i="2"/>
  <c r="O202" i="2" s="1"/>
  <c r="I202" i="2"/>
  <c r="O198" i="2"/>
  <c r="M198" i="2"/>
  <c r="I198" i="2"/>
  <c r="M194" i="2"/>
  <c r="O194" i="2" s="1"/>
  <c r="I194" i="2"/>
  <c r="M190" i="2"/>
  <c r="O190" i="2" s="1"/>
  <c r="I190" i="2"/>
  <c r="M186" i="2"/>
  <c r="O186" i="2" s="1"/>
  <c r="I186" i="2"/>
  <c r="L185" i="2"/>
  <c r="K185" i="2"/>
  <c r="J185" i="2"/>
  <c r="O181" i="2"/>
  <c r="M181" i="2"/>
  <c r="I181" i="2"/>
  <c r="M177" i="2"/>
  <c r="O177" i="2" s="1"/>
  <c r="I177" i="2"/>
  <c r="M173" i="2"/>
  <c r="O173" i="2" s="1"/>
  <c r="I173" i="2"/>
  <c r="M169" i="2"/>
  <c r="O169" i="2" s="1"/>
  <c r="I169" i="2"/>
  <c r="O165" i="2"/>
  <c r="M165" i="2"/>
  <c r="I165" i="2"/>
  <c r="M161" i="2"/>
  <c r="O161" i="2" s="1"/>
  <c r="I161" i="2"/>
  <c r="M157" i="2"/>
  <c r="O157" i="2" s="1"/>
  <c r="I157" i="2"/>
  <c r="M153" i="2"/>
  <c r="O153" i="2" s="1"/>
  <c r="I153" i="2"/>
  <c r="O149" i="2"/>
  <c r="M149" i="2"/>
  <c r="I149" i="2"/>
  <c r="M145" i="2"/>
  <c r="O145" i="2" s="1"/>
  <c r="I145" i="2"/>
  <c r="M141" i="2"/>
  <c r="O141" i="2" s="1"/>
  <c r="I141" i="2"/>
  <c r="M137" i="2"/>
  <c r="O137" i="2" s="1"/>
  <c r="I137" i="2"/>
  <c r="O133" i="2"/>
  <c r="M133" i="2"/>
  <c r="I133" i="2"/>
  <c r="M129" i="2"/>
  <c r="O129" i="2" s="1"/>
  <c r="I129" i="2"/>
  <c r="M125" i="2"/>
  <c r="O125" i="2" s="1"/>
  <c r="I125" i="2"/>
  <c r="M121" i="2"/>
  <c r="O121" i="2" s="1"/>
  <c r="I121" i="2"/>
  <c r="O117" i="2"/>
  <c r="M117" i="2"/>
  <c r="I117" i="2"/>
  <c r="M113" i="2"/>
  <c r="O113" i="2" s="1"/>
  <c r="I113" i="2"/>
  <c r="M109" i="2"/>
  <c r="O109" i="2" s="1"/>
  <c r="I109" i="2"/>
  <c r="M105" i="2"/>
  <c r="O105" i="2" s="1"/>
  <c r="I105" i="2"/>
  <c r="O101" i="2"/>
  <c r="M101" i="2"/>
  <c r="I101" i="2"/>
  <c r="M97" i="2"/>
  <c r="O97" i="2" s="1"/>
  <c r="I97" i="2"/>
  <c r="M93" i="2"/>
  <c r="O93" i="2" s="1"/>
  <c r="I93" i="2"/>
  <c r="L92" i="2"/>
  <c r="K92" i="2"/>
  <c r="J92" i="2"/>
  <c r="M88" i="2"/>
  <c r="O88" i="2" s="1"/>
  <c r="I88" i="2"/>
  <c r="O84" i="2"/>
  <c r="M84" i="2"/>
  <c r="I84" i="2"/>
  <c r="O80" i="2"/>
  <c r="M80" i="2"/>
  <c r="I80" i="2"/>
  <c r="O76" i="2"/>
  <c r="M76" i="2"/>
  <c r="I76" i="2"/>
  <c r="M72" i="2"/>
  <c r="O72" i="2" s="1"/>
  <c r="I72" i="2"/>
  <c r="O68" i="2"/>
  <c r="M68" i="2"/>
  <c r="I68" i="2"/>
  <c r="O64" i="2"/>
  <c r="M64" i="2"/>
  <c r="I64" i="2"/>
  <c r="L63" i="2"/>
  <c r="K63" i="2"/>
  <c r="J63" i="2"/>
  <c r="M59" i="2"/>
  <c r="O59" i="2" s="1"/>
  <c r="I59" i="2"/>
  <c r="O55" i="2"/>
  <c r="M55" i="2"/>
  <c r="I55" i="2"/>
  <c r="O51" i="2"/>
  <c r="M51" i="2"/>
  <c r="I51" i="2"/>
  <c r="M47" i="2"/>
  <c r="O47" i="2" s="1"/>
  <c r="I47" i="2"/>
  <c r="M43" i="2"/>
  <c r="O43" i="2" s="1"/>
  <c r="I43" i="2"/>
  <c r="O39" i="2"/>
  <c r="M39" i="2"/>
  <c r="I39" i="2"/>
  <c r="O35" i="2"/>
  <c r="M35" i="2"/>
  <c r="I35" i="2"/>
  <c r="M31" i="2"/>
  <c r="M30" i="2" s="1"/>
  <c r="I31" i="2"/>
  <c r="L30" i="2"/>
  <c r="L8" i="2" s="1"/>
  <c r="T7" i="2" s="1"/>
  <c r="F11" i="1" s="1"/>
  <c r="F10" i="1" s="1"/>
  <c r="K30" i="2"/>
  <c r="K8" i="2" s="1"/>
  <c r="J30" i="2"/>
  <c r="M26" i="2"/>
  <c r="O26" i="2" s="1"/>
  <c r="I26" i="2"/>
  <c r="M22" i="2"/>
  <c r="O22" i="2" s="1"/>
  <c r="I22" i="2"/>
  <c r="O18" i="2"/>
  <c r="M18" i="2"/>
  <c r="I18" i="2"/>
  <c r="M14" i="2"/>
  <c r="O14" i="2" s="1"/>
  <c r="I14" i="2"/>
  <c r="M10" i="2"/>
  <c r="O10" i="2" s="1"/>
  <c r="I10" i="2"/>
  <c r="L9" i="2"/>
  <c r="K9" i="2"/>
  <c r="J9" i="2"/>
  <c r="J8" i="2"/>
  <c r="M8" i="3" l="1"/>
  <c r="C13" i="1" s="1"/>
  <c r="O343" i="2"/>
  <c r="O31" i="2"/>
  <c r="O293" i="2"/>
  <c r="M347" i="2"/>
  <c r="O10" i="3"/>
  <c r="O45" i="3"/>
  <c r="M9" i="2"/>
  <c r="M92" i="2"/>
  <c r="M185" i="2"/>
  <c r="M9" i="6"/>
  <c r="O10" i="4"/>
  <c r="M14" i="3"/>
  <c r="M9" i="5"/>
  <c r="M8" i="5" s="1"/>
  <c r="C17" i="1" s="1"/>
  <c r="M54" i="6"/>
  <c r="O426" i="2"/>
  <c r="M63" i="2"/>
  <c r="M22" i="4"/>
  <c r="M8" i="4" s="1"/>
  <c r="C15" i="1" s="1"/>
  <c r="M26" i="5"/>
  <c r="D15" i="1" l="1"/>
  <c r="E15" i="1" s="1"/>
  <c r="E14" i="1" s="1"/>
  <c r="C14" i="1"/>
  <c r="C12" i="1"/>
  <c r="D13" i="1"/>
  <c r="E13" i="1" s="1"/>
  <c r="E12" i="1" s="1"/>
  <c r="M8" i="2"/>
  <c r="C11" i="1" s="1"/>
  <c r="C16" i="1"/>
  <c r="D17" i="1"/>
  <c r="E17" i="1" s="1"/>
  <c r="E16" i="1" s="1"/>
  <c r="M8" i="6"/>
  <c r="C19" i="1" s="1"/>
  <c r="M3" i="4" l="1"/>
  <c r="D14" i="1"/>
  <c r="C18" i="1"/>
  <c r="D19" i="1"/>
  <c r="E19" i="1" s="1"/>
  <c r="E18" i="1" s="1"/>
  <c r="M3" i="5"/>
  <c r="D16" i="1"/>
  <c r="C10" i="1"/>
  <c r="D11" i="1"/>
  <c r="E11" i="1" s="1"/>
  <c r="E10" i="1" s="1"/>
  <c r="C7" i="1" s="1"/>
  <c r="D12" i="1"/>
  <c r="M3" i="3"/>
  <c r="M3" i="2" l="1"/>
  <c r="D10" i="1"/>
  <c r="C6" i="1"/>
  <c r="D18" i="1"/>
  <c r="M3" i="6"/>
</calcChain>
</file>

<file path=xl/sharedStrings.xml><?xml version="1.0" encoding="utf-8"?>
<sst xmlns="http://schemas.openxmlformats.org/spreadsheetml/2006/main" count="2770" uniqueCount="646">
  <si>
    <t>Aspe</t>
  </si>
  <si>
    <t>Rekapitulace ceny</t>
  </si>
  <si>
    <t>5423530063</t>
  </si>
  <si>
    <t>Doplnění závor na přejezdu P2158 v km 104,952 trati Louny – Most</t>
  </si>
  <si>
    <t>ZŘ</t>
  </si>
  <si>
    <t>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</si>
  <si>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</si>
  <si>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</si>
  <si>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</si>
  <si>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</si>
  <si>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</si>
  <si>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</si>
  <si>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</si>
  <si>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</si>
  <si>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</si>
  <si>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Železniční zabezpečovací zařízení</t>
  </si>
  <si>
    <t xml:space="preserve">  PS 01-01-31</t>
  </si>
  <si>
    <t>PZS v km 104,952 (P2158)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</si>
  <si>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</si>
  <si>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</si>
  <si>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</si>
  <si>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</si>
  <si>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</si>
  <si>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</si>
  <si>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</si>
  <si>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</si>
  <si>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</si>
  <si>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</si>
  <si>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</si>
  <si>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</si>
  <si>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</si>
  <si>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</si>
  <si>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</si>
  <si>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</si>
  <si>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</si>
  <si>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</si>
  <si>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</si>
  <si>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</si>
  <si>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</si>
  <si>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</si>
  <si>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</si>
  <si>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</si>
  <si>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</si>
  <si>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</si>
  <si>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</si>
  <si>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01-01-31</t>
  </si>
  <si>
    <t>SD</t>
  </si>
  <si>
    <t>DEM</t>
  </si>
  <si>
    <t>Demontáže</t>
  </si>
  <si>
    <t>P</t>
  </si>
  <si>
    <t>103</t>
  </si>
  <si>
    <t>75D228</t>
  </si>
  <si>
    <t/>
  </si>
  <si>
    <t>VÝSTRAŽNÍK BEZ ZÁVORY, 1 SKŘÍŇ - DEMONTÁŽ</t>
  </si>
  <si>
    <t>KUS</t>
  </si>
  <si>
    <t>OTSKP 2024</t>
  </si>
  <si>
    <t>PP</t>
  </si>
  <si>
    <t>VV</t>
  </si>
  <si>
    <t>Výstražník "A"; "D"</t>
  </si>
  <si>
    <t>TS</t>
  </si>
  <si>
    <t>Technická specifikace položky odpovídá příslušné cenové soustavě</t>
  </si>
  <si>
    <t>104</t>
  </si>
  <si>
    <t>75D248</t>
  </si>
  <si>
    <t>VÝSTRAŽNÍK BEZ ZÁVORY, 2 SKŘÍNĚ - DEMONTÁŽ</t>
  </si>
  <si>
    <t>Výstražník "B1,B2"; "C1,C2"</t>
  </si>
  <si>
    <t>105</t>
  </si>
  <si>
    <t>75D168</t>
  </si>
  <si>
    <t>RELÉOVÝ DOMEK (DO 9 M2) PREFABRIKOVANÝ - DEMONTÁŽ</t>
  </si>
  <si>
    <t>Technologický domek</t>
  </si>
  <si>
    <t>106</t>
  </si>
  <si>
    <t>75D138</t>
  </si>
  <si>
    <t>BATERIOVÁ SKŘÍŇ - DEMONTÁŽ</t>
  </si>
  <si>
    <t>Umístěno v technologickém objektu</t>
  </si>
  <si>
    <t>107</t>
  </si>
  <si>
    <t>75B6T8</t>
  </si>
  <si>
    <t>BATERIE - DEMONTÁŽ</t>
  </si>
  <si>
    <t>DOM</t>
  </si>
  <si>
    <t>Technologický objekt</t>
  </si>
  <si>
    <t>52</t>
  </si>
  <si>
    <t>75D161</t>
  </si>
  <si>
    <t>RELÉOVÝ DOMEK (DO 9 M2) PREFABRIKOVANÝ, IZOLOVANÝ, S KLIMATIZACÍ A VNITŘNÍ KABELIZACÍ - DODÁVKA</t>
  </si>
  <si>
    <t>viz výkres č. 0501</t>
  </si>
  <si>
    <t>53</t>
  </si>
  <si>
    <t>75D167</t>
  </si>
  <si>
    <t>RELÉOVÝ DOMEK (DO 9 M2) PREFABRIKOVANÝ - MONTÁŽ</t>
  </si>
  <si>
    <t>54</t>
  </si>
  <si>
    <t>75B421</t>
  </si>
  <si>
    <t>STOJANOVÁ ŘADA PRO 2 STOJANY - DODÁVKA</t>
  </si>
  <si>
    <t>55</t>
  </si>
  <si>
    <t>75B427</t>
  </si>
  <si>
    <t>STOJANOVÁ ŘADA PRO 2 STOJANY - MONTÁŽ</t>
  </si>
  <si>
    <t>56</t>
  </si>
  <si>
    <t>75B471</t>
  </si>
  <si>
    <t>KABELOVÝ ROŠT VODOROVNÝ - DODÁVKA</t>
  </si>
  <si>
    <t>57</t>
  </si>
  <si>
    <t>75B477</t>
  </si>
  <si>
    <t>KABELOVÝ ROŠT VODOROVNÝ - MONTÁŽ</t>
  </si>
  <si>
    <t>58</t>
  </si>
  <si>
    <t>75B481</t>
  </si>
  <si>
    <t>KABELOVÝ ROŠT SVISLÝ - DODÁVKA</t>
  </si>
  <si>
    <t>59</t>
  </si>
  <si>
    <t>75B487</t>
  </si>
  <si>
    <t>KABELOVÝ ROŠT SVISLÝ - MONTÁŽ</t>
  </si>
  <si>
    <t>DOPR_ZN</t>
  </si>
  <si>
    <t>Dopravní značení</t>
  </si>
  <si>
    <t>96</t>
  </si>
  <si>
    <t>914163</t>
  </si>
  <si>
    <t>DOPRAVNÍ ZNAČKY ZÁKLADNÍ VELIKOSTI HLINÍKOVÉ FÓLIE TŘ 1 - DEMONTÁŽ</t>
  </si>
  <si>
    <t>viz výkres č. 0201</t>
  </si>
  <si>
    <t>97</t>
  </si>
  <si>
    <t>914161</t>
  </si>
  <si>
    <t>DOPRAVNÍ ZNAČKY ZÁKLADNÍ VELIKOSTI HLINÍKOVÉ FÓLIE TŘ 1 - DODÁVKA A MONTÁŽ</t>
  </si>
  <si>
    <t>98</t>
  </si>
  <si>
    <t>91551</t>
  </si>
  <si>
    <t>VODOROVNÉ DOPRAVNÍ ZNAČENÍ - PŘEDEM PŘIPRAVENÉ SYMBOLY</t>
  </si>
  <si>
    <t>viz výkres č. 2.202</t>
  </si>
  <si>
    <t>99</t>
  </si>
  <si>
    <t>914679</t>
  </si>
  <si>
    <t>DOPR ZNAČ 150X150CM HLINÍK FÓLIE TŘ 2 - NÁJEMNÉ</t>
  </si>
  <si>
    <t>KSDEN</t>
  </si>
  <si>
    <t>100</t>
  </si>
  <si>
    <t>914259</t>
  </si>
  <si>
    <t>DOPRAV ZNAČKY ZVĚTŠ VEL HLINÍK - NÁJEMNÉ</t>
  </si>
  <si>
    <t>101</t>
  </si>
  <si>
    <t>914252</t>
  </si>
  <si>
    <t>DOPRAVNÍ ZNAČKY ZVĚTŠENÉ VELIKOSTI HLINÍKOVÉ - MONTÁŽ S PŘEMÍSTĚNÍM</t>
  </si>
  <si>
    <t>102</t>
  </si>
  <si>
    <t>914212</t>
  </si>
  <si>
    <t>DOPRAVNÍ ZNAČKY ZVĚTŠENÉ VELIKOSTI OCELOVÉ - MONTÁŽ S PŘEMÍSTĚNÍM</t>
  </si>
  <si>
    <t>KAB</t>
  </si>
  <si>
    <t>Kabelizace</t>
  </si>
  <si>
    <t>16</t>
  </si>
  <si>
    <t>75A131</t>
  </si>
  <si>
    <t>KABEL METALICKÝ DVOUPLÁŠŤOVÝ DO 12 PÁRŮ - DODÁVKA</t>
  </si>
  <si>
    <t>KMPÁR</t>
  </si>
  <si>
    <t>viz Tabulka kabelů PS 01.xlsm</t>
  </si>
  <si>
    <t>17</t>
  </si>
  <si>
    <t>75A217</t>
  </si>
  <si>
    <t>ZATAŽENÍ A SPOJKOVÁNÍ KABELŮ DO 12 PÁRŮ - MONTÁŽ</t>
  </si>
  <si>
    <t>18</t>
  </si>
  <si>
    <t>75A311</t>
  </si>
  <si>
    <t>KABELOVÁ FORMA (UKONČENÍ KABELŮ) PRO KABELY ZABEZPEČOVACÍ DO 12 PÁRŮ</t>
  </si>
  <si>
    <t>19</t>
  </si>
  <si>
    <t>75A321</t>
  </si>
  <si>
    <t>SPOJKA ROVNÁ PRO PLASTOVÉ KABELY S JÁDRY O PRŮMĚRU 1 MM2 DO 12 PÁRŮ</t>
  </si>
  <si>
    <t>20</t>
  </si>
  <si>
    <t>75B121</t>
  </si>
  <si>
    <t>VNITŘNÍ KABELOVÉ ROZVODY PŘES 20 DO 50 KABELŮ - DODÁVKA</t>
  </si>
  <si>
    <t>M</t>
  </si>
  <si>
    <t>21</t>
  </si>
  <si>
    <t>75B127</t>
  </si>
  <si>
    <t>VNITŘNÍ KABELOVÉ ROZVODY PŘES 20 DO 50 KABELŮ - MONTÁŽ</t>
  </si>
  <si>
    <t>22</t>
  </si>
  <si>
    <t>742G11</t>
  </si>
  <si>
    <t>KABEL NN DVOU- A TŘÍŽÍLOVÝ CU S PLASTOVOU IZOLACÍ DO 2,5 MM2</t>
  </si>
  <si>
    <t>23</t>
  </si>
  <si>
    <t>742H12</t>
  </si>
  <si>
    <t>KABEL NN ČTYŘ- A PĚTIŽÍLOVÝ CU S PLASTOVOU IZOLACÍ OD 4 DO 16 MM2</t>
  </si>
  <si>
    <t>24</t>
  </si>
  <si>
    <t>742L11</t>
  </si>
  <si>
    <t>UKONČENÍ DVOU AŽ PĚTIŽÍLOVÉHO KABELU V ROZVADĚČI NEBO NA PŘÍSTROJI DO 2,5 MM2</t>
  </si>
  <si>
    <t>25</t>
  </si>
  <si>
    <t>742L12</t>
  </si>
  <si>
    <t>UKONČENÍ DVOU AŽ PĚTIŽÍLOVÉHO KABELU V ROZVADĚČI NEBO NA PŘÍSTROJI OD 4 DO 16 MM2</t>
  </si>
  <si>
    <t>26</t>
  </si>
  <si>
    <t>75IH91</t>
  </si>
  <si>
    <t>UKONČENÍ KABELU ŠTÍTEK KABELOVÝ</t>
  </si>
  <si>
    <t>27</t>
  </si>
  <si>
    <t>75IH9X</t>
  </si>
  <si>
    <t>UKONČENÍ KABELU ŠTÍTEK KABELOVÝ - MONTÁŽ</t>
  </si>
  <si>
    <t>28</t>
  </si>
  <si>
    <t>701005</t>
  </si>
  <si>
    <t>VYHLEDÁVACÍ MARKER ZEMNÍ S MOŽNOSTÍ ZÁPISU</t>
  </si>
  <si>
    <t>29</t>
  </si>
  <si>
    <t>75IJ12</t>
  </si>
  <si>
    <t>MĚŘENÍ JEDNOSMĚRNÉ NA SDĚLOVACÍM KABELU</t>
  </si>
  <si>
    <t>30</t>
  </si>
  <si>
    <t>75IJ22</t>
  </si>
  <si>
    <t>MĚŘENÍ ZKRÁCENÉ ZÁVĚREČNÉ DÁLKOVÉHO KABELU V JEDNOM SMĚRU ZA PROVOZU</t>
  </si>
  <si>
    <t>ČTYŘKA</t>
  </si>
  <si>
    <t>31</t>
  </si>
  <si>
    <t>75I911</t>
  </si>
  <si>
    <t>OPTOTRUBKA HDPE PRŮMĚRU DO 40 MM</t>
  </si>
  <si>
    <t>viz výkres 1000 kabelové schéma</t>
  </si>
  <si>
    <t>32</t>
  </si>
  <si>
    <t>75I91X</t>
  </si>
  <si>
    <t>OPTOTRUBKA HDPE - MONTÁŽ</t>
  </si>
  <si>
    <t>33</t>
  </si>
  <si>
    <t>75IA11</t>
  </si>
  <si>
    <t>OPTOTRUBKOVÁ SPOJKA PRŮMĚRU DO 40 MM</t>
  </si>
  <si>
    <t>34</t>
  </si>
  <si>
    <t>75IA1X</t>
  </si>
  <si>
    <t>OPTOTRUBKOVÁ SPOJKA - MONTÁŽ</t>
  </si>
  <si>
    <t>35</t>
  </si>
  <si>
    <t>75I962</t>
  </si>
  <si>
    <t>OPTOTRUBKA - KALIBRACE</t>
  </si>
  <si>
    <t>36</t>
  </si>
  <si>
    <t>75I961</t>
  </si>
  <si>
    <t>OPTOTRUBKA - HERMETIZACE ÚSEKU DO 2000 M</t>
  </si>
  <si>
    <t>ÚSEK</t>
  </si>
  <si>
    <t>37</t>
  </si>
  <si>
    <t>75ID11</t>
  </si>
  <si>
    <t>PLASTOVÁ ZEMNÍ KOMORA PRO ULOŽENÍ REZERVY</t>
  </si>
  <si>
    <t>38</t>
  </si>
  <si>
    <t>75ID1X</t>
  </si>
  <si>
    <t>PLASTOVÁ ZEMNÍ KOMORA PRO ULOŽENÍ REZERVY - MONTÁŽ</t>
  </si>
  <si>
    <t>KAB_OPT</t>
  </si>
  <si>
    <t>Kabelizace optika</t>
  </si>
  <si>
    <t>39</t>
  </si>
  <si>
    <t>75II71</t>
  </si>
  <si>
    <t>SPOJKA OPTICKÁ DO 72 VLÁKEN</t>
  </si>
  <si>
    <t>40</t>
  </si>
  <si>
    <t>75II7X</t>
  </si>
  <si>
    <t>SPOJKA OPTICKÁ - MONTÁŽ</t>
  </si>
  <si>
    <t>41</t>
  </si>
  <si>
    <t>75I811</t>
  </si>
  <si>
    <t>KABEL OPTICKÝ SINGLEMODE DO 12 VLÁKEN</t>
  </si>
  <si>
    <t>KMVLÁKNO</t>
  </si>
  <si>
    <t>42</t>
  </si>
  <si>
    <t>75I81X</t>
  </si>
  <si>
    <t>KABEL OPTICKÝ SINGLEMODE - MONTÁŽ</t>
  </si>
  <si>
    <t>43</t>
  </si>
  <si>
    <t>742J14</t>
  </si>
  <si>
    <t>KONEKTORY NA OPTICKÝ KABEL</t>
  </si>
  <si>
    <t>44</t>
  </si>
  <si>
    <t>75IH61</t>
  </si>
  <si>
    <t>UKONČENÍ KABELU OPTICKÉHO DO 12 VLÁKEN</t>
  </si>
  <si>
    <t>45</t>
  </si>
  <si>
    <t>75I841</t>
  </si>
  <si>
    <t>KABEL OPTICKÝ - REZERVA DO 500 MM</t>
  </si>
  <si>
    <t>46</t>
  </si>
  <si>
    <t>75I84X</t>
  </si>
  <si>
    <t>KABEL OPTICKÝ - REZERVA DO 500 MM - MONTÁŽ</t>
  </si>
  <si>
    <t>47</t>
  </si>
  <si>
    <t>75IK11</t>
  </si>
  <si>
    <t>MĚŘENÍ STÁVAJÍCÍHO OPTICKÉHO KABELU</t>
  </si>
  <si>
    <t>VLÁKNO</t>
  </si>
  <si>
    <t>48</t>
  </si>
  <si>
    <t>75J811</t>
  </si>
  <si>
    <t>OPTICKÝ PIGTAIL MULTIMODE DO 2 M</t>
  </si>
  <si>
    <t>49</t>
  </si>
  <si>
    <t>75J911</t>
  </si>
  <si>
    <t>OPTICKÝ PATCHCORD MULTIMODE DO 5 M</t>
  </si>
  <si>
    <t>50</t>
  </si>
  <si>
    <t>75IEF2</t>
  </si>
  <si>
    <t>OPTICKÝ ROZVADĚČ NA ZEĎ 24 VLÁKEN</t>
  </si>
  <si>
    <t>51</t>
  </si>
  <si>
    <t>75IEFX</t>
  </si>
  <si>
    <t>OPTICKÝ ROZVADĚČ NA ZEĎ - MONTÁŽ</t>
  </si>
  <si>
    <t>NAP</t>
  </si>
  <si>
    <t>Napájení</t>
  </si>
  <si>
    <t>60</t>
  </si>
  <si>
    <t>75D181</t>
  </si>
  <si>
    <t>NAPÁJECÍ SKŘÍŇ PŘEJEZDOVÉHO ZABEZPEČOVACÍHO ZAŘÍZENÍ - DODÁVKA</t>
  </si>
  <si>
    <t>viz výkres č. 0701</t>
  </si>
  <si>
    <t>61</t>
  </si>
  <si>
    <t>75D187</t>
  </si>
  <si>
    <t>NAPÁJECÍ SKŘÍŇ PŘEJEZDOVÉHO ZABEZPEČOVACÍHO ZAŘÍZENÍ - MONTÁŽ</t>
  </si>
  <si>
    <t>62</t>
  </si>
  <si>
    <t>75B6A1</t>
  </si>
  <si>
    <t>USMĚRŇOVAČ 24 V/50 A - DODÁVKA</t>
  </si>
  <si>
    <t>63</t>
  </si>
  <si>
    <t>75B6G7</t>
  </si>
  <si>
    <t>USMĚRŇOVAČ - MONTÁŽ</t>
  </si>
  <si>
    <t>64</t>
  </si>
  <si>
    <t>75B6N1</t>
  </si>
  <si>
    <t>BEZÚDRŽBOVÁ BATERIE 24 V/420 AH - DODÁVKA</t>
  </si>
  <si>
    <t>65</t>
  </si>
  <si>
    <t>75B6T7</t>
  </si>
  <si>
    <t>BATERIE - MONTÁŽ</t>
  </si>
  <si>
    <t>66</t>
  </si>
  <si>
    <t>75D131</t>
  </si>
  <si>
    <t>BATERIOVÁ SKŘÍŇ - DODÁVKA</t>
  </si>
  <si>
    <t>67</t>
  </si>
  <si>
    <t>75D137</t>
  </si>
  <si>
    <t>BATERIOVÁ SKŘÍŇ - MONTÁŽ</t>
  </si>
  <si>
    <t>68</t>
  </si>
  <si>
    <t>741911</t>
  </si>
  <si>
    <t>UZEMŇOVACÍ VODIČ V ZEMI FEZN DO 120 MM2</t>
  </si>
  <si>
    <t>69</t>
  </si>
  <si>
    <t>741C02</t>
  </si>
  <si>
    <t>UZEMŇOVACÍ SVORKA</t>
  </si>
  <si>
    <t>70</t>
  </si>
  <si>
    <t>741C05</t>
  </si>
  <si>
    <t>SPOJOVÁNÍ UZEMŇOVACÍCH VODIČŮ</t>
  </si>
  <si>
    <t>OST</t>
  </si>
  <si>
    <t>Ostatní</t>
  </si>
  <si>
    <t>114</t>
  </si>
  <si>
    <t>02940</t>
  </si>
  <si>
    <t>OSTATNÍ POŽADAVKY - VYPRACOVÁNÍ DOKUMENTACE</t>
  </si>
  <si>
    <t>KPL</t>
  </si>
  <si>
    <t>Vypracování realizační dokumentace příslušného PS</t>
  </si>
  <si>
    <t>115</t>
  </si>
  <si>
    <t>75B742</t>
  </si>
  <si>
    <t>OCHRANNÁ OPATŘENÍ PROTI ATMOSFÉRICKÝM VLIVŮM - JEDNOKOLEJNÁ TRAŤ BEZ TRAKCÍ</t>
  </si>
  <si>
    <t>KM</t>
  </si>
  <si>
    <t>PN</t>
  </si>
  <si>
    <t>Počítače náprav</t>
  </si>
  <si>
    <t>93</t>
  </si>
  <si>
    <t>75C931</t>
  </si>
  <si>
    <t>SKŘÍŇ S POČÍTAČI NÁPRAV 8 BODŮ/7 ÚSEKŮ - DODÁVKA</t>
  </si>
  <si>
    <t>94</t>
  </si>
  <si>
    <t>75C937</t>
  </si>
  <si>
    <t>SKŘÍŇ S POČÍTAČI NÁPRAV 8 BODŮ/7 ÚSEKŮ - MONTÁŽ</t>
  </si>
  <si>
    <t>95</t>
  </si>
  <si>
    <t>75C951</t>
  </si>
  <si>
    <t>DOŘEŠENÍ DALŠÍHO JEDNOHO ÚSEKU VE SKŘÍNI S POČÍTAČI NÁPRAV - DODÁVKA</t>
  </si>
  <si>
    <t>REV</t>
  </si>
  <si>
    <t>Revize a zkoušky</t>
  </si>
  <si>
    <t>108</t>
  </si>
  <si>
    <t>75E117</t>
  </si>
  <si>
    <t>DOZOR PRACOVNÍKŮ PROVOZOVATELE PŘI PRÁCI NA ŽIVÉM ZAŘÍZENÍ</t>
  </si>
  <si>
    <t>HOD</t>
  </si>
  <si>
    <t>109</t>
  </si>
  <si>
    <t>75E127</t>
  </si>
  <si>
    <t>CELKOVÁ PROHLÍDKA ZAŘÍZENÍ A VYHOTOVENÍ REVIZNÍ ZPRÁVY</t>
  </si>
  <si>
    <t>110</t>
  </si>
  <si>
    <t>75E197</t>
  </si>
  <si>
    <t>PŘÍPRAVA A CELKOVÉ ZKOUŠKY PŘEJEZDOVÉHO ZABEZPEČOVACÍHO ZAŘÍZENÍ PRO JEDNU KOLEJ</t>
  </si>
  <si>
    <t>111</t>
  </si>
  <si>
    <t>75E1B7</t>
  </si>
  <si>
    <t>REGULACE A ZKOUŠENÍ ZABEZPEČOVACÍHO ZAŘÍZENÍ</t>
  </si>
  <si>
    <t>112</t>
  </si>
  <si>
    <t>75E137</t>
  </si>
  <si>
    <t>PŘEZKOUŠENÍ VLAKOVÝCH CEST</t>
  </si>
  <si>
    <t>113</t>
  </si>
  <si>
    <t>75E1C7</t>
  </si>
  <si>
    <t>PROTOKOL UTZ</t>
  </si>
  <si>
    <t>Vypracování protokolu UTZ příslušného zařízení</t>
  </si>
  <si>
    <t>TECH</t>
  </si>
  <si>
    <t>Technologie PZS</t>
  </si>
  <si>
    <t>71</t>
  </si>
  <si>
    <t>75D111</t>
  </si>
  <si>
    <t>SKŘÍŇ LOGIKY RELÉOVÉHO PŘEJEZDOVÉHO ZABEZPEČOVACÍHO ZAŘÍZENÍ - DODÁVKA</t>
  </si>
  <si>
    <t>72</t>
  </si>
  <si>
    <t>75D117</t>
  </si>
  <si>
    <t>SKŘÍŇ LOGIKY RELÉOVÉHO PŘEJEZDOVÉHO ZABEZPEČOVACÍHO ZAŘÍZENÍ - MONTÁŽ</t>
  </si>
  <si>
    <t>73</t>
  </si>
  <si>
    <t>75B871</t>
  </si>
  <si>
    <t>ZAŘÍZENÍ BEZPEČNÉ KOMUNIKACE MEZI ZABEZPEČOVACÍMI ZAŘÍZENÍMI (32 PERIFERIÍ) - DODÁVKA</t>
  </si>
  <si>
    <t>součást technologického vybavení PZS</t>
  </si>
  <si>
    <t>74</t>
  </si>
  <si>
    <t>75B877</t>
  </si>
  <si>
    <t>ZAŘÍZENÍ BEZPEČNÉ KOMUNIKACE MEZI ZABEZPEČOVACÍMI ZAŘÍZENÍMI (32 PERIFERIÍ) - MONTÁŽ</t>
  </si>
  <si>
    <t>VEN</t>
  </si>
  <si>
    <t>Venkovní prvky</t>
  </si>
  <si>
    <t>75</t>
  </si>
  <si>
    <t>75D211</t>
  </si>
  <si>
    <t>VÝSTRAŽNÍK SE ZÁVOROU, 1 SKŘÍŇ - DODÁVKA</t>
  </si>
  <si>
    <t>výstraník se závorou: "A"</t>
  </si>
  <si>
    <t>viz výkres č. 0211</t>
  </si>
  <si>
    <t>76</t>
  </si>
  <si>
    <t>75D217</t>
  </si>
  <si>
    <t>VÝSTRAŽNÍK SE ZÁVOROU, 1 SKŘÍŇ - MONTÁŽ</t>
  </si>
  <si>
    <t>77</t>
  </si>
  <si>
    <t>75D231</t>
  </si>
  <si>
    <t>VÝSTRAŽNÍK SE ZÁVOROU, 2 SKŘÍNĚ - DODÁVKA</t>
  </si>
  <si>
    <t>výstražník se závorou: "B1,B2", "C1,C2"</t>
  </si>
  <si>
    <t>78</t>
  </si>
  <si>
    <t>75D237</t>
  </si>
  <si>
    <t>VÝSTRAŽNÍK SE ZÁVOROU, 2 SKŘÍNĚ - MONTÁŽ</t>
  </si>
  <si>
    <t>79</t>
  </si>
  <si>
    <t>75D211_R01</t>
  </si>
  <si>
    <t>ZÁVORA BEZ VÝSTRAŽNÍKU - DODÁVKA</t>
  </si>
  <si>
    <t>závora: "ZD"</t>
  </si>
  <si>
    <t>80</t>
  </si>
  <si>
    <t>75D211_R02</t>
  </si>
  <si>
    <t>ZÁVORA BEZ VÝSTRAŽNÍKU - MONTÁŽ</t>
  </si>
  <si>
    <t>81</t>
  </si>
  <si>
    <t>75D221</t>
  </si>
  <si>
    <t>VÝSTRAŽNÍK BEZ ZÁVORY, 1 SKŘÍŇ - DODÁVKA</t>
  </si>
  <si>
    <t>výstražník bez závory: "D"</t>
  </si>
  <si>
    <t>82</t>
  </si>
  <si>
    <t>75D227</t>
  </si>
  <si>
    <t>VÝSTRAŽNÍK BEZ ZÁVORY, 1 SKŘÍŇ - MONTÁŽ</t>
  </si>
  <si>
    <t>83</t>
  </si>
  <si>
    <t>75D211_R03.1</t>
  </si>
  <si>
    <t>BŘEVNO KOMPOZITNÍ S KONTROLOU CELISTVOSTI A VÝSTRAŽNOU LED SVÍTILNOU - DODÁVKA</t>
  </si>
  <si>
    <t>R-položka</t>
  </si>
  <si>
    <t>1. Položka obsahuje:  
 – dodávku kompozitního břevna včetně pomocného materiálu, dopravu do místa určení  
2. Položka neobsahuje:  
 X  
3. Způsob měření:  
Udává se počet kusů kompletní konstrukce nebo práce.</t>
  </si>
  <si>
    <t>84</t>
  </si>
  <si>
    <t>75D211_R04.1</t>
  </si>
  <si>
    <t>BŘEVNO KOMPOZITNÍ S KONTROLOU CELISTVOSTI A VÝSTRAŽNOU LED SVÍTILNOU - MONTÁŽ</t>
  </si>
  <si>
    <t>1. Položka obsahuje:  
 – montáž kompozitního břevna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</si>
  <si>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85</t>
  </si>
  <si>
    <t>75D271</t>
  </si>
  <si>
    <t>ZAŘÍZENÍ (PZZ) PRO NEVIDOMÉ - DODÁVKA</t>
  </si>
  <si>
    <t>86</t>
  </si>
  <si>
    <t>75D277</t>
  </si>
  <si>
    <t>ZAŘÍZENÍ (PZZ) PRO NEVIDOMÉ - MONTÁŽ</t>
  </si>
  <si>
    <t>87</t>
  </si>
  <si>
    <t>75IEC3</t>
  </si>
  <si>
    <t>VENKOVNÍ TELEFONNÍ OBJEKT NA OBJEKTU</t>
  </si>
  <si>
    <t>88</t>
  </si>
  <si>
    <t>75IECX</t>
  </si>
  <si>
    <t>VENKOVNÍ TELEFONNÍ OBJEKT - MONTÁŽ</t>
  </si>
  <si>
    <t>89</t>
  </si>
  <si>
    <t>75D191</t>
  </si>
  <si>
    <t>PŘÍSTROJOVÁ SKŘÍŇ V KOLEJIŠTI BEZ VNITŘNÍ VÝSTROJE - DODÁVKA</t>
  </si>
  <si>
    <t>technologická skříň PZZ</t>
  </si>
  <si>
    <t>90</t>
  </si>
  <si>
    <t>75D197</t>
  </si>
  <si>
    <t>PŘÍSTROJOVÁ SKŘÍŇ V KOLEJIŠTI BEZ VNITŘNÍ VÝSTROJE - MONTÁŽ</t>
  </si>
  <si>
    <t>91</t>
  </si>
  <si>
    <t>75C751</t>
  </si>
  <si>
    <t>INDIKÁTOROVÁ TABULKA, NÁVĚST "STANOVIŠTĚ SAMOSTANÉ PŘEDVĚSTI", NÁVĚST "STANOVIŠTĚ ODDÍLOVÉHO NÁVĚSTIDLA" - DODÁVKA</t>
  </si>
  <si>
    <t>92</t>
  </si>
  <si>
    <t>75C757</t>
  </si>
  <si>
    <t>INDIKÁTOROVÁ TABULKA, NÁVĚST "STANOVIŠTĚ SAMOSTANÉ PŘEDVĚSTI", NÁVĚST "STANOVIŠTĚ ODDÍLOVÉHO NÁVĚSTIDLA" - MONTÁŽ</t>
  </si>
  <si>
    <t>VSE</t>
  </si>
  <si>
    <t>Všeobecné konstrukce a práce</t>
  </si>
  <si>
    <t>1</t>
  </si>
  <si>
    <t>029111</t>
  </si>
  <si>
    <t>OSTATNÍ POŽADAVKY - GEODETICKÉ ZAMĚŘENÍ - DÉLKOVÉ</t>
  </si>
  <si>
    <t>HM</t>
  </si>
  <si>
    <t>ZEM</t>
  </si>
  <si>
    <t>Zemní práce</t>
  </si>
  <si>
    <t>11130</t>
  </si>
  <si>
    <t>SEJMUTÍ DRNU</t>
  </si>
  <si>
    <t>M2</t>
  </si>
  <si>
    <t>viz Tabulka kabelových tras a výkopů.xlsx</t>
  </si>
  <si>
    <t>132838</t>
  </si>
  <si>
    <t>HLOUBENÍ RÝH ŠÍŘ DO 2M PAŽ I NEPAŽ TŘ. II, ODVOZ DO 20KM</t>
  </si>
  <si>
    <t>M3</t>
  </si>
  <si>
    <t>4</t>
  </si>
  <si>
    <t>131838</t>
  </si>
  <si>
    <t>HLOUBENÍ JAM ZAPAŽ I NEPAŽ TŘ. II, ODVOZ DO 20KM</t>
  </si>
  <si>
    <t>5</t>
  </si>
  <si>
    <t>17411</t>
  </si>
  <si>
    <t>ZÁSYP JAM A RÝH ZEMINOU SE ZHUTNĚNÍM</t>
  </si>
  <si>
    <t>6</t>
  </si>
  <si>
    <t>18215</t>
  </si>
  <si>
    <t>ÚPRAVA POVRCHŮ SROVNÁNÍM ÚZEMÍ V TL DO 0,50M</t>
  </si>
  <si>
    <t>7</t>
  </si>
  <si>
    <t>14173</t>
  </si>
  <si>
    <t>PROTLAČOVÁNÍ POTRUBÍ Z PLAST HMOT DN DO 200MM</t>
  </si>
  <si>
    <t>pod kolejemi 2x 15m + pod vozovkou 1x 10m</t>
  </si>
  <si>
    <t>8</t>
  </si>
  <si>
    <t>702112</t>
  </si>
  <si>
    <t>KABELOVÝ ŽLAB ZEMNÍ VČETNĚ KRYTU SVĚTLÉ ŠÍŘKY PŘES 120 DO 250 MM</t>
  </si>
  <si>
    <t>9</t>
  </si>
  <si>
    <t>702902</t>
  </si>
  <si>
    <t>ZASYPÁNÍ KABELOVÉHO ŽLABU VRSTVOU Z PŘESÁTÉHO PÍSKU SVĚTLÉ ŠÍŘKY PŘES 120 DO 250 MM</t>
  </si>
  <si>
    <t>10</t>
  </si>
  <si>
    <t>702212</t>
  </si>
  <si>
    <t>KABELOVÁ CHRÁNIČKA ZEMNÍ DN PŘES 100 DO 200 MM</t>
  </si>
  <si>
    <t>pod kolejemi 1x 9m + pod vozovkou 2x 9m</t>
  </si>
  <si>
    <t>11</t>
  </si>
  <si>
    <t>709400</t>
  </si>
  <si>
    <t>ZATAŽENÍ LANKA DO CHRÁNIČKY NEBO ŽLABU</t>
  </si>
  <si>
    <t>12</t>
  </si>
  <si>
    <t>702312</t>
  </si>
  <si>
    <t>ZAKRYTÍ KABELŮ VÝSTRAŽNOU FÓLIÍ ŠÍŘKY PŘES 20 DO 40 CM</t>
  </si>
  <si>
    <t>13</t>
  </si>
  <si>
    <t>709110</t>
  </si>
  <si>
    <t>PROVIZORNÍ ZAJIŠTĚNÍ KABELU VE VÝKOPU</t>
  </si>
  <si>
    <t>14</t>
  </si>
  <si>
    <t>709210</t>
  </si>
  <si>
    <t>KŘIŽOVATKA KABELOVÝCH VEDENÍ SE STÁVAJÍCÍ INŽENÝRSKOU SÍTÍ (KABELEM, POTRUBÍM APOD.)</t>
  </si>
  <si>
    <t>viz výkres č. 2.205</t>
  </si>
  <si>
    <t>15</t>
  </si>
  <si>
    <t>27211</t>
  </si>
  <si>
    <t>ZÁKLADY Z DÍLCŮ BETONOVÝCH</t>
  </si>
  <si>
    <t>viz výkres č. 2.203</t>
  </si>
  <si>
    <t>D.3</t>
  </si>
  <si>
    <t>Silnoproudá technologie včetně DŘT</t>
  </si>
  <si>
    <t xml:space="preserve">  SO 01-86-01</t>
  </si>
  <si>
    <t>Přejezd v km 104,952 (P2158), přípojka napájení NN</t>
  </si>
  <si>
    <t>SO 01-86-01</t>
  </si>
  <si>
    <t>746Z51</t>
  </si>
  <si>
    <t>DEMONTÁŽ ZAŘÍZENÍ VLASTNÍ SPOTŘEBY - ROZVADĚČ STŘÍDAVÉ VLASTNÍ SPOTŘEBY, VČETNĚ VYBAVENÍ</t>
  </si>
  <si>
    <t>viz Tabulka kabelů SO 01.xlsm</t>
  </si>
  <si>
    <t>747143</t>
  </si>
  <si>
    <t>REVIZE, SEŘÍZENÍ A NASTAVENÍ OCHRAN, VČETNĚ VYSTAVENÍ PROTOKOLU</t>
  </si>
  <si>
    <t>74F321</t>
  </si>
  <si>
    <t>PROTOKOL ZPŮSOBILOSTI</t>
  </si>
  <si>
    <t>Vydání průkazu způssobilosti UTZ příslušného zařízení</t>
  </si>
  <si>
    <t>D.9.8</t>
  </si>
  <si>
    <t>SO 98-98 – Všeobecný objekt</t>
  </si>
  <si>
    <t xml:space="preserve">  SO 98-98</t>
  </si>
  <si>
    <t>Všeobecný objekt</t>
  </si>
  <si>
    <t>SO 98-98</t>
  </si>
  <si>
    <t>Dokumentace stavby</t>
  </si>
  <si>
    <t>VSEOB001</t>
  </si>
  <si>
    <t>Dokumentace skutečného provedení stavby, geodetická část</t>
  </si>
  <si>
    <t>Vypracování vybrané části dokumentace skutečného provedení (DSPS)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</si>
  <si>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</si>
  <si>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</si>
  <si>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</si>
  <si>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</si>
  <si>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</si>
  <si>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</si>
  <si>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</si>
  <si>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</si>
  <si>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</si>
  <si>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</si>
  <si>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</si>
  <si>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</si>
  <si>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</si>
  <si>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</si>
  <si>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</si>
  <si>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</si>
  <si>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</si>
  <si>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Geodetické práce v rámci geodetické vytyčovací sítě stavby</t>
  </si>
  <si>
    <t>Souhrn geodetických činností při zřizování a vedení bodů geodetické vytyčovací sítě stavby</t>
  </si>
  <si>
    <t>Položka zahrnuje náklady na měřické činnosti v rámci zřizování a vedení bodů geodetické vytyčovací sítě stavby, především pak kontrolu a ověření vytyčovací sítě, měřické práce při zřízení, překládání, obnově a doplnění bodů vytyčovací sítě, včetně výpočetních a dokumentačních činností.  
Zřízení a vedení bodů geodetických mikrosíti je součástí nákladů příslušných stavebních objektů, pro které je v projektu stanoveno jejich vybudování a není součástní nákladu této položky.</t>
  </si>
  <si>
    <t>VSEOB013</t>
  </si>
  <si>
    <t>Publicita stavby</t>
  </si>
  <si>
    <t>popis položky</t>
  </si>
  <si>
    <t>Exkurze</t>
  </si>
  <si>
    <t>E.1.1.1</t>
  </si>
  <si>
    <t>Železniční svršek</t>
  </si>
  <si>
    <t xml:space="preserve">  SO 01-10-01</t>
  </si>
  <si>
    <t>Železniční přejezd P2158 v km 104.952</t>
  </si>
  <si>
    <t>SO 01-10-01</t>
  </si>
  <si>
    <t>Zemní a přípravné práce</t>
  </si>
  <si>
    <t>965113</t>
  </si>
  <si>
    <t>DEMONTÁŽ KOLEJE NA BETONOVÝCH PRAŽCÍCH DO KOLEJOVÝCH POLÍ S ODVOZEM NA MONTÁŽNÍ ZÁKLADNU S NÁSLEDNÝM ROZEBRÁNÍM</t>
  </si>
  <si>
    <t>rozebrání koleje na každou stranu od průniku os</t>
  </si>
  <si>
    <t>2x15m</t>
  </si>
  <si>
    <t>Technická specifikace položky odpovídá příslušné cenové soustavě.</t>
  </si>
  <si>
    <t>965010</t>
  </si>
  <si>
    <t>ODSTRANĚNÍ KOLEJOVÉHO LOŽE A DRÁŽNÍCH STEZEK</t>
  </si>
  <si>
    <t>odkop kolejového lože</t>
  </si>
  <si>
    <t>4.25*0.4*30 = 51 m3</t>
  </si>
  <si>
    <t>014122</t>
  </si>
  <si>
    <t>POPLATKY ZA SKLÁDKU TYP S-OO (OSTATNÍ ODPAD)</t>
  </si>
  <si>
    <t>likvidace starého kameniva</t>
  </si>
  <si>
    <t>12931</t>
  </si>
  <si>
    <t>ČIŠTĚNÍ PŘÍKOPŮ OD NÁNOSU DO 0,25M3/M</t>
  </si>
  <si>
    <t>pročištění stávajících příkopů v okolí přejezdu</t>
  </si>
  <si>
    <t>4x50m</t>
  </si>
  <si>
    <t>za  Díl</t>
  </si>
  <si>
    <t>513550</t>
  </si>
  <si>
    <t>KOLEJOVÉ LOŽE - DOPLNĚNÍ Z KAMENIVA HRUBÉHO DRCENÉHO (ŠTĚRK)</t>
  </si>
  <si>
    <t>kolejové lože po přečištění/nové</t>
  </si>
  <si>
    <t>51m3</t>
  </si>
  <si>
    <t>R52D331</t>
  </si>
  <si>
    <t>KOLEJ R 65, ROZD. "U", BEZSTYKOVÁ, PR. BET. BEZPODKLADNICOVÝ, UP. PRUŽNÉ</t>
  </si>
  <si>
    <t>nové koleje pro přejezd</t>
  </si>
  <si>
    <t>30m</t>
  </si>
  <si>
    <t>Cenová úrveň odpovídá položce 52D331, upraveno jako R-Položka z důvodu jiné specifikace</t>
  </si>
  <si>
    <t>921930</t>
  </si>
  <si>
    <t>ANTIKOROZNÍ PROVEDENÍ UPEVŇOVADEL A JINÉHO DROBNÉHO KOLEJIVA</t>
  </si>
  <si>
    <t>8.60m délka přejezdu + 2m na každou stranu</t>
  </si>
  <si>
    <t>545111</t>
  </si>
  <si>
    <t>SVAR KOLEJNIC (STEJNÉHO TVARU) 60 E2, R 65 JEDNOTLIVĚ</t>
  </si>
  <si>
    <t>KS</t>
  </si>
  <si>
    <t>zřízení bezstykové koleje</t>
  </si>
  <si>
    <t>4 ks(2 kolejnice, před a za přejezdem)</t>
  </si>
  <si>
    <t>543412</t>
  </si>
  <si>
    <t>VÝMĚNA UPEVNĚNÍ (ŠROUBŮ, SPON, SVĚREK, KROUŽKŮ) PRUŽNÉHO</t>
  </si>
  <si>
    <t>PÁR</t>
  </si>
  <si>
    <t>2x 50 m kolejí</t>
  </si>
  <si>
    <t>komplety ŽS4</t>
  </si>
  <si>
    <t>543430</t>
  </si>
  <si>
    <t>VÝMĚNA PODLOŽEK POD KOLEJNICEMI</t>
  </si>
  <si>
    <t>2x50 m kolejí</t>
  </si>
  <si>
    <t>pryžové podložky</t>
  </si>
  <si>
    <t>542312</t>
  </si>
  <si>
    <t>NÁSLEDNÁ ÚPRAVA SMĚROVÉHO A VÝŠKOVÉHO USPOŘÁDÁNÍ KOLEJE - PRAŽCE BETONOVÉ</t>
  </si>
  <si>
    <t>vyrovnání nových kolejí na přejezdu dle GPS</t>
  </si>
  <si>
    <t>30m přejezd, ale 734m celý oblouk + 25m vyrovnání na každé straně.</t>
  </si>
  <si>
    <t>E.1.3</t>
  </si>
  <si>
    <t>Železniční přejezdy</t>
  </si>
  <si>
    <t xml:space="preserve">  SO 01-13-01</t>
  </si>
  <si>
    <t>SO 01-13-01</t>
  </si>
  <si>
    <t>965311</t>
  </si>
  <si>
    <t>ROZEBRÁNÍ PŘEJEZDU, PŘECHODU Z DÍLCŮ</t>
  </si>
  <si>
    <t>demontáž celopryžové přejezdové konstrukce v přejezdu</t>
  </si>
  <si>
    <t>9m*1.5m</t>
  </si>
  <si>
    <t>988148</t>
  </si>
  <si>
    <t>DEMOLICE DROB STAVEB S POD KONST DO 10% BETON, ODVOZ DO 20KM</t>
  </si>
  <si>
    <t>vybourání/vytržení/ostranění stávajícího žlabu</t>
  </si>
  <si>
    <t>8*0.3*0.4</t>
  </si>
  <si>
    <t>11343</t>
  </si>
  <si>
    <t>ODSTRANĚNÍ KRYTU ZPEVNĚNÝCH PLOCH S ASFALT POJIVEM</t>
  </si>
  <si>
    <t>vybourání asfaltového krytu vozovky a svrchních vrstev</t>
  </si>
  <si>
    <t>92m2 vlevo+84m2 vpravo *120mm</t>
  </si>
  <si>
    <t>11372</t>
  </si>
  <si>
    <t>FRÉZOVÁNÍ VOZOVEK ASFALTOVÝCH</t>
  </si>
  <si>
    <t>odfrézování asf.vozovky</t>
  </si>
  <si>
    <t>(92+84)*0.08</t>
  </si>
  <si>
    <t>015130</t>
  </si>
  <si>
    <t>POPLATKY ZA LIKVIDACI ODPADŮ NEKONTAMINOVANÝCH - 17 03 02 VYBOURANÝ ASFALTOVÝ BETON BEZ DEHTU</t>
  </si>
  <si>
    <t>T</t>
  </si>
  <si>
    <t>skládka odtěženého nekontaminovaného asfaltu</t>
  </si>
  <si>
    <t>2200 kg/m3</t>
  </si>
  <si>
    <t>113348</t>
  </si>
  <si>
    <t>ODSTRAN PODKL ZPEVNĚNÝCH PLOCH S CEM POJIVEM, ODVOZ DO 20KM</t>
  </si>
  <si>
    <t>odstranění mech.zpevně.kameniva stávající vozovky</t>
  </si>
  <si>
    <t>170m2*150mm</t>
  </si>
  <si>
    <t>015330</t>
  </si>
  <si>
    <t>POPLATKY ZA LIKVIDACI ODPADŮ NEKONTAMINOVANÝCH - 17 05 04 KAMENNÁ SUŤ</t>
  </si>
  <si>
    <t>skládka podkladních vrstev vozovky</t>
  </si>
  <si>
    <t>1.8 t/m3</t>
  </si>
  <si>
    <t>11332</t>
  </si>
  <si>
    <t>ODSTRAN PODKL ZPEVNĚNÝCH PLOCH Z KAMENIVA NESTMELENÉHO</t>
  </si>
  <si>
    <t>odtěžení podkladních vrstev PK z kameniva a štěrkopísku, bude znovupoužito do podkladních vrstev</t>
  </si>
  <si>
    <t>pouze pravá strana přejezdu,72m2*200mm</t>
  </si>
  <si>
    <t>skládka podkladních vrstev vozovky - v případě nutnosti odvozu na skládku</t>
  </si>
  <si>
    <t>113318</t>
  </si>
  <si>
    <t>ODSTRANĚNÍ PODKLADU ZPEVNĚNÝCH PLOCH ZE STABIL ZEMINY, ODVOZ DO 20KM</t>
  </si>
  <si>
    <t>odtěženní vrstev pod PK pod pravou stranou přejezdu kvůli změně nivelety</t>
  </si>
  <si>
    <t>6.5m*0.3m2 průřez</t>
  </si>
  <si>
    <t>vrstva pod PK</t>
  </si>
  <si>
    <t>1.65t/m3</t>
  </si>
  <si>
    <t>56110</t>
  </si>
  <si>
    <t>PODKLADNÍ BETON</t>
  </si>
  <si>
    <t>základy závěrných zídek</t>
  </si>
  <si>
    <t>2x 9m x (0.16+0.1)</t>
  </si>
  <si>
    <t>921112</t>
  </si>
  <si>
    <t>ŽELEZNIČNÍ PŘEJEZD CELOPRYŽOVÝ NA BETONOVÝCH PRAŽCÍCH</t>
  </si>
  <si>
    <t>kompletní konstrukce, počítaná po m2</t>
  </si>
  <si>
    <t>32 m2</t>
  </si>
  <si>
    <t>56330</t>
  </si>
  <si>
    <t>VOZOVKOVÉ VRSTVY ZE ŠTĚRKODRTI</t>
  </si>
  <si>
    <t>doplnění základů vozovky na levé straně přejezdu vlivem změny nivelety</t>
  </si>
  <si>
    <t>86m2/2(doplňuje se půlka)*0.200</t>
  </si>
  <si>
    <t>56335</t>
  </si>
  <si>
    <t>VOZOVKOVÉ VRSTVY ZE ŠTĚRKODRTI TL. DO 250MM</t>
  </si>
  <si>
    <t>nový základ vozovky ze Štěrkodrti</t>
  </si>
  <si>
    <t>pravá 72m2</t>
  </si>
  <si>
    <t>56313</t>
  </si>
  <si>
    <t>VOZOVKOVÉ VRSTVY Z MECHANICKY ZPEVNĚNÉHO KAMENIVA TL. DO 150MM</t>
  </si>
  <si>
    <t>MZK 150mm dle TP170</t>
  </si>
  <si>
    <t>164 m2</t>
  </si>
  <si>
    <t>572123</t>
  </si>
  <si>
    <t>INFILTRAČNÍ POSTŘIK Z EMULZE DO 1,0KG/M2</t>
  </si>
  <si>
    <t>infiltrační postřik PI-C</t>
  </si>
  <si>
    <t>1 kg/m2; 170 m2</t>
  </si>
  <si>
    <t>56417</t>
  </si>
  <si>
    <t>VOZOVKOVÉ VRSTVY Z ASFALTOCEMENT BETONU TL 80MM</t>
  </si>
  <si>
    <t>OKS I 80mm dle TP170</t>
  </si>
  <si>
    <t>170 m2</t>
  </si>
  <si>
    <t>572221</t>
  </si>
  <si>
    <t>SPOJOVACÍ POSTŘIK Z ASFALTU DO 1KG/M2</t>
  </si>
  <si>
    <t>spojovací postřik PS,E</t>
  </si>
  <si>
    <t>1 kg/m, 176 m2</t>
  </si>
  <si>
    <t>574I56</t>
  </si>
  <si>
    <t>ASFALTOVÝ KOBEREC MASTIXOVÝ SMA 16+ TL. 40MM</t>
  </si>
  <si>
    <t>Horní vrstva vozovky ABSII 40 mm</t>
  </si>
  <si>
    <t>93554</t>
  </si>
  <si>
    <t>ŽLABY Z DÍLCŮ Z BETONU SVĚTLÉ ŠÍŘKY DO 250MM VČET MŘÍŽÍ</t>
  </si>
  <si>
    <t>nový odvodňovací žlab na komunikaci v případě nemožnosti použít původní</t>
  </si>
  <si>
    <t>8.5m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</si>
</sst>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7" x14ac:knownFonts="1">
    <font>
      <sz val="10"/>
      <name val="Arial"/>
    </font>
    <font>
      <b/>
      <sz val="10"/>
      <name val="Arial"/>
    </font>
    <font>
      <b/>
      <sz val="16"/>
      <color rgb="FFFFFFFF"/>
      <name val="Arial"/>
    </font>
    <font>
      <b/>
      <sz val="16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44">
    <xf numFmtId="0" fontId="0" fillId="0" borderId="0" xfId="0"/>
    <xf numFmtId="0" fontId="0" fillId="3" borderId="1" xfId="6" applyFont="1" applyFill="1" applyBorder="1" applyAlignment="1">
      <alignment horizontal="center" vertical="center" wrapText="1"/>
    </xf>
    <xf numFmtId="0" fontId="4" fillId="0" borderId="0" xfId="6" applyFont="1" applyAlignment="1">
      <alignment horizontal="right" vertical="center"/>
    </xf>
    <xf numFmtId="0" fontId="4" fillId="0" borderId="2" xfId="6" applyFont="1" applyBorder="1" applyAlignment="1">
      <alignment vertical="center" wrapText="1"/>
    </xf>
    <xf numFmtId="0" fontId="4" fillId="0" borderId="0" xfId="6" applyFont="1" applyAlignment="1">
      <alignment vertical="center" wrapText="1"/>
    </xf>
    <xf numFmtId="0" fontId="0" fillId="0" borderId="0" xfId="6" applyFont="1" applyAlignment="1">
      <alignment vertical="center" wrapText="1"/>
    </xf>
    <xf numFmtId="0" fontId="3" fillId="0" borderId="0" xfId="6" applyFont="1" applyAlignment="1">
      <alignment vertical="center" wrapText="1"/>
    </xf>
    <xf numFmtId="0" fontId="0" fillId="2" borderId="0" xfId="6" applyFont="1" applyFill="1"/>
    <xf numFmtId="0" fontId="2" fillId="2" borderId="0" xfId="6" applyFont="1" applyFill="1" applyAlignment="1">
      <alignment horizontal="center" vertical="center"/>
    </xf>
    <xf numFmtId="0" fontId="0" fillId="0" borderId="0" xfId="0"/>
    <xf numFmtId="0" fontId="1" fillId="0" borderId="0" xfId="6" applyFont="1" applyAlignment="1">
      <alignment horizontal="center" vertical="center"/>
    </xf>
    <xf numFmtId="0" fontId="0" fillId="2" borderId="0" xfId="6" applyFont="1" applyFill="1"/>
    <xf numFmtId="0" fontId="3" fillId="0" borderId="0" xfId="6" applyFont="1" applyAlignment="1">
      <alignment horizontal="right" vertical="center"/>
    </xf>
    <xf numFmtId="0" fontId="0" fillId="0" borderId="0" xfId="6" applyFont="1" applyAlignment="1">
      <alignment vertical="center" wrapText="1"/>
    </xf>
    <xf numFmtId="0" fontId="0" fillId="0" borderId="0" xfId="6" applyFont="1" applyAlignment="1">
      <alignment horizontal="right" vertical="center"/>
    </xf>
    <xf numFmtId="0" fontId="1" fillId="0" borderId="0" xfId="6" applyFont="1" applyAlignment="1">
      <alignment horizontal="right"/>
    </xf>
    <xf numFmtId="0" fontId="0" fillId="3" borderId="1" xfId="6" applyFont="1" applyFill="1" applyBorder="1" applyAlignment="1">
      <alignment horizontal="center"/>
    </xf>
    <xf numFmtId="4" fontId="0" fillId="0" borderId="0" xfId="6" applyNumberFormat="1" applyFont="1"/>
    <xf numFmtId="0" fontId="0" fillId="0" borderId="1" xfId="6" applyFont="1" applyBorder="1" applyAlignment="1">
      <alignment horizontal="left" vertical="top"/>
    </xf>
    <xf numFmtId="0" fontId="0" fillId="0" borderId="1" xfId="6" applyFont="1" applyBorder="1" applyAlignment="1">
      <alignment horizontal="left" vertical="top" wrapText="1"/>
    </xf>
    <xf numFmtId="0" fontId="0" fillId="0" borderId="1" xfId="6" applyFont="1" applyBorder="1" applyAlignment="1">
      <alignment horizontal="right" vertical="top"/>
    </xf>
    <xf numFmtId="4" fontId="0" fillId="0" borderId="1" xfId="6" applyNumberFormat="1" applyFont="1" applyBorder="1" applyAlignment="1">
      <alignment horizontal="right" vertical="top"/>
    </xf>
    <xf numFmtId="0" fontId="0" fillId="4" borderId="0" xfId="6" applyFont="1" applyFill="1"/>
    <xf numFmtId="0" fontId="0" fillId="0" borderId="1" xfId="6" applyFont="1" applyBorder="1" applyAlignment="1">
      <alignment horizontal="center" vertical="center"/>
    </xf>
    <xf numFmtId="0" fontId="0" fillId="2" borderId="2" xfId="6" applyFont="1" applyFill="1" applyBorder="1"/>
    <xf numFmtId="0" fontId="1" fillId="0" borderId="3" xfId="6" applyFont="1" applyBorder="1" applyAlignment="1">
      <alignment horizontal="center" vertical="center"/>
    </xf>
    <xf numFmtId="0" fontId="4" fillId="0" borderId="0" xfId="6" applyFont="1" applyAlignment="1">
      <alignment vertical="center"/>
    </xf>
    <xf numFmtId="0" fontId="0" fillId="3" borderId="1" xfId="6" applyFont="1" applyFill="1" applyBorder="1" applyAlignment="1">
      <alignment horizontal="center" vertical="center" wrapText="1"/>
    </xf>
    <xf numFmtId="0" fontId="0" fillId="4" borderId="2" xfId="6" applyFont="1" applyFill="1" applyBorder="1"/>
    <xf numFmtId="0" fontId="4" fillId="0" borderId="2" xfId="6" applyFont="1" applyBorder="1" applyAlignment="1">
      <alignment vertical="center"/>
    </xf>
    <xf numFmtId="0" fontId="1" fillId="0" borderId="4" xfId="6" applyFont="1" applyBorder="1" applyAlignment="1">
      <alignment horizontal="right" vertical="top"/>
    </xf>
    <xf numFmtId="4" fontId="0" fillId="0" borderId="4" xfId="6" applyNumberFormat="1" applyFont="1" applyBorder="1" applyAlignment="1">
      <alignment horizontal="center" vertical="top"/>
    </xf>
    <xf numFmtId="0" fontId="1" fillId="0" borderId="4" xfId="6" applyFont="1" applyBorder="1" applyAlignment="1">
      <alignment wrapText="1"/>
    </xf>
    <xf numFmtId="0" fontId="1" fillId="0" borderId="0" xfId="6" applyFont="1" applyAlignment="1">
      <alignment horizontal="right" vertical="top"/>
    </xf>
    <xf numFmtId="4" fontId="0" fillId="0" borderId="0" xfId="6" applyNumberFormat="1" applyFont="1" applyAlignment="1">
      <alignment horizontal="center" vertical="top"/>
    </xf>
    <xf numFmtId="0" fontId="1" fillId="0" borderId="0" xfId="6" applyFont="1" applyAlignment="1">
      <alignment wrapText="1"/>
    </xf>
    <xf numFmtId="0" fontId="0" fillId="0" borderId="0" xfId="6" applyFont="1" applyAlignment="1">
      <alignment horizontal="right" vertical="top"/>
    </xf>
    <xf numFmtId="0" fontId="0" fillId="0" borderId="0" xfId="6" applyFont="1" applyAlignment="1">
      <alignment vertical="top"/>
    </xf>
    <xf numFmtId="0" fontId="0" fillId="0" borderId="0" xfId="6" applyFont="1" applyAlignment="1">
      <alignment horizontal="center" vertical="top"/>
    </xf>
    <xf numFmtId="164" fontId="0" fillId="0" borderId="0" xfId="6" applyNumberFormat="1" applyFont="1" applyAlignment="1">
      <alignment horizontal="center" vertical="top"/>
    </xf>
    <xf numFmtId="4" fontId="0" fillId="5" borderId="0" xfId="6" applyNumberFormat="1" applyFont="1" applyFill="1" applyAlignment="1" applyProtection="1">
      <alignment horizontal="center" vertical="top"/>
      <protection locked="0"/>
    </xf>
    <xf numFmtId="0" fontId="0" fillId="0" borderId="0" xfId="6" applyFont="1" applyAlignment="1">
      <alignment horizontal="left" vertical="center" wrapText="1"/>
    </xf>
    <xf numFmtId="0" fontId="5" fillId="0" borderId="0" xfId="6" applyFont="1" applyAlignment="1">
      <alignment horizontal="left" vertical="center" wrapText="1"/>
    </xf>
    <xf numFmtId="4" fontId="0" fillId="0" borderId="1" xfId="6" applyNumberFormat="1" applyFont="1" applyBorder="1" applyAlignment="1">
      <alignment horizontal="center" vertical="center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9"/>
  <sheetViews>
    <sheetView tabSelected="1" workbookViewId="0">
      <selection sqref="A1:A3"/>
    </sheetView>
  </sheetViews>
  <sheetFormatPr defaultColWidth="9.109375" defaultRowHeight="12.75" customHeight="1" x14ac:dyDescent="0.25"/>
  <cols>
    <col min="1" max="1" width="25.6640625" customWidth="1"/>
    <col min="2" max="2" width="66.6640625" customWidth="1"/>
    <col min="3" max="5" width="20.6640625" customWidth="1"/>
    <col min="6" max="6" width="30.6640625" customWidth="1"/>
  </cols>
  <sheetData>
    <row r="1" spans="1:6" ht="57" customHeight="1" x14ac:dyDescent="0.25">
      <c r="A1" s="9"/>
      <c r="B1" s="8" t="s">
        <v>1</v>
      </c>
      <c r="C1" s="11"/>
      <c r="D1" s="11"/>
      <c r="E1" s="11"/>
      <c r="F1" s="11"/>
    </row>
    <row r="2" spans="1:6" ht="19.95" customHeight="1" x14ac:dyDescent="0.25">
      <c r="A2" s="9"/>
      <c r="B2" s="7"/>
      <c r="C2" s="11"/>
      <c r="D2" s="11"/>
      <c r="E2" s="11"/>
      <c r="F2" s="11"/>
    </row>
    <row r="3" spans="1:6" ht="12.75" customHeight="1" x14ac:dyDescent="0.25">
      <c r="A3" s="9"/>
      <c r="B3" s="7"/>
      <c r="C3" s="11"/>
      <c r="D3" s="11"/>
      <c r="E3" s="11"/>
      <c r="F3" s="11"/>
    </row>
    <row r="4" spans="1:6" ht="40.049999999999997" customHeight="1" x14ac:dyDescent="0.25">
      <c r="A4" s="12" t="s">
        <v>2</v>
      </c>
      <c r="B4" s="6" t="s">
        <v>3</v>
      </c>
      <c r="C4" s="9"/>
      <c r="D4" s="9"/>
      <c r="E4" s="9"/>
      <c r="F4" s="10" t="s">
        <v>0</v>
      </c>
    </row>
    <row r="5" spans="1:6" ht="30" customHeight="1" x14ac:dyDescent="0.25">
      <c r="A5" s="14" t="s">
        <v>4</v>
      </c>
      <c r="B5" s="5" t="s">
        <v>5</v>
      </c>
      <c r="C5" s="9"/>
      <c r="D5" s="9"/>
      <c r="E5" s="9"/>
    </row>
    <row r="6" spans="1:6" ht="12.75" customHeight="1" x14ac:dyDescent="0.25">
      <c r="B6" s="15" t="s">
        <v>6</v>
      </c>
      <c r="C6" s="17">
        <f>0+C10+C12+C14+C16+C18</f>
        <v>0</v>
      </c>
    </row>
    <row r="7" spans="1:6" ht="12.75" customHeight="1" x14ac:dyDescent="0.25">
      <c r="B7" s="15" t="s">
        <v>7</v>
      </c>
      <c r="C7" s="17">
        <f>0+E10+E12+E14+E16+E18</f>
        <v>0</v>
      </c>
    </row>
    <row r="9" spans="1:6" ht="12.75" customHeight="1" x14ac:dyDescent="0.25">
      <c r="A9" s="16" t="s">
        <v>8</v>
      </c>
      <c r="B9" s="16" t="s">
        <v>9</v>
      </c>
      <c r="C9" s="16" t="s">
        <v>10</v>
      </c>
      <c r="D9" s="16" t="s">
        <v>11</v>
      </c>
      <c r="E9" s="16" t="s">
        <v>12</v>
      </c>
      <c r="F9" s="16" t="s">
        <v>13</v>
      </c>
    </row>
    <row r="10" spans="1:6" ht="13.2" x14ac:dyDescent="0.25">
      <c r="A10" s="18" t="s">
        <v>14</v>
      </c>
      <c r="B10" s="19" t="s">
        <v>15</v>
      </c>
      <c r="C10" s="21">
        <f>0+C11</f>
        <v>0</v>
      </c>
      <c r="D10" s="21">
        <f t="shared" ref="D10:D19" si="0">C10*0.21</f>
        <v>0</v>
      </c>
      <c r="E10" s="21">
        <f>0+E11</f>
        <v>0</v>
      </c>
      <c r="F10" s="20">
        <f>0+F11</f>
        <v>115</v>
      </c>
    </row>
    <row r="11" spans="1:6" ht="13.2" x14ac:dyDescent="0.25">
      <c r="A11" s="18" t="s">
        <v>16</v>
      </c>
      <c r="B11" s="19" t="s">
        <v>17</v>
      </c>
      <c r="C11" s="21">
        <f>'PS 01-01-31'!K8+'PS 01-01-31'!M8</f>
        <v>0</v>
      </c>
      <c r="D11" s="21">
        <f t="shared" si="0"/>
        <v>0</v>
      </c>
      <c r="E11" s="21">
        <f>C11+D11</f>
        <v>0</v>
      </c>
      <c r="F11" s="20">
        <f>'PS 01-01-31'!T7</f>
        <v>115</v>
      </c>
    </row>
    <row r="12" spans="1:6" ht="13.2" x14ac:dyDescent="0.25">
      <c r="A12" s="18" t="s">
        <v>464</v>
      </c>
      <c r="B12" s="19" t="s">
        <v>465</v>
      </c>
      <c r="C12" s="21">
        <f>0+C13</f>
        <v>0</v>
      </c>
      <c r="D12" s="21">
        <f t="shared" si="0"/>
        <v>0</v>
      </c>
      <c r="E12" s="21">
        <f>0+E13</f>
        <v>0</v>
      </c>
      <c r="F12" s="20">
        <f>0+F13</f>
        <v>22</v>
      </c>
    </row>
    <row r="13" spans="1:6" ht="13.2" x14ac:dyDescent="0.25">
      <c r="A13" s="18" t="s">
        <v>466</v>
      </c>
      <c r="B13" s="19" t="s">
        <v>467</v>
      </c>
      <c r="C13" s="21">
        <f>'SO 01-86-01'!K8+'SO 01-86-01'!M8</f>
        <v>0</v>
      </c>
      <c r="D13" s="21">
        <f t="shared" si="0"/>
        <v>0</v>
      </c>
      <c r="E13" s="21">
        <f>C13+D13</f>
        <v>0</v>
      </c>
      <c r="F13" s="20">
        <f>'SO 01-86-01'!T7</f>
        <v>22</v>
      </c>
    </row>
    <row r="14" spans="1:6" ht="13.2" x14ac:dyDescent="0.25">
      <c r="A14" s="18" t="s">
        <v>477</v>
      </c>
      <c r="B14" s="19" t="s">
        <v>478</v>
      </c>
      <c r="C14" s="21">
        <f>0+C15</f>
        <v>0</v>
      </c>
      <c r="D14" s="21">
        <f t="shared" si="0"/>
        <v>0</v>
      </c>
      <c r="E14" s="21">
        <f>0+E15</f>
        <v>0</v>
      </c>
      <c r="F14" s="20">
        <f>0+F15</f>
        <v>7</v>
      </c>
    </row>
    <row r="15" spans="1:6" ht="13.2" x14ac:dyDescent="0.25">
      <c r="A15" s="18" t="s">
        <v>479</v>
      </c>
      <c r="B15" s="19" t="s">
        <v>480</v>
      </c>
      <c r="C15" s="21">
        <f>'SO 98-98'!K8+'SO 98-98'!M8</f>
        <v>0</v>
      </c>
      <c r="D15" s="21">
        <f t="shared" si="0"/>
        <v>0</v>
      </c>
      <c r="E15" s="21">
        <f>C15+D15</f>
        <v>0</v>
      </c>
      <c r="F15" s="20">
        <f>'SO 98-98'!T7</f>
        <v>7</v>
      </c>
    </row>
    <row r="16" spans="1:6" ht="13.2" x14ac:dyDescent="0.25">
      <c r="A16" s="18" t="s">
        <v>510</v>
      </c>
      <c r="B16" s="19" t="s">
        <v>511</v>
      </c>
      <c r="C16" s="21">
        <f>0+C17</f>
        <v>0</v>
      </c>
      <c r="D16" s="21">
        <f t="shared" si="0"/>
        <v>0</v>
      </c>
      <c r="E16" s="21">
        <f>0+E17</f>
        <v>0</v>
      </c>
      <c r="F16" s="20">
        <f>0+F17</f>
        <v>11</v>
      </c>
    </row>
    <row r="17" spans="1:6" ht="13.2" x14ac:dyDescent="0.25">
      <c r="A17" s="18" t="s">
        <v>512</v>
      </c>
      <c r="B17" s="19" t="s">
        <v>513</v>
      </c>
      <c r="C17" s="21">
        <f>'SO 01-10-01'!K8+'SO 01-10-01'!M8</f>
        <v>0</v>
      </c>
      <c r="D17" s="21">
        <f t="shared" si="0"/>
        <v>0</v>
      </c>
      <c r="E17" s="21">
        <f>C17+D17</f>
        <v>0</v>
      </c>
      <c r="F17" s="20">
        <f>'SO 01-10-01'!T7</f>
        <v>11</v>
      </c>
    </row>
    <row r="18" spans="1:6" ht="13.2" x14ac:dyDescent="0.25">
      <c r="A18" s="18" t="s">
        <v>563</v>
      </c>
      <c r="B18" s="19" t="s">
        <v>564</v>
      </c>
      <c r="C18" s="21">
        <f>0+C19</f>
        <v>0</v>
      </c>
      <c r="D18" s="21">
        <f t="shared" si="0"/>
        <v>0</v>
      </c>
      <c r="E18" s="21">
        <f>0+E19</f>
        <v>0</v>
      </c>
      <c r="F18" s="20">
        <f>0+F19</f>
        <v>21</v>
      </c>
    </row>
    <row r="19" spans="1:6" ht="13.2" x14ac:dyDescent="0.25">
      <c r="A19" s="18" t="s">
        <v>565</v>
      </c>
      <c r="B19" s="19" t="s">
        <v>513</v>
      </c>
      <c r="C19" s="21">
        <f>'SO 01-13-01'!K8+'SO 01-13-01'!M8</f>
        <v>0</v>
      </c>
      <c r="D19" s="21">
        <f t="shared" si="0"/>
        <v>0</v>
      </c>
      <c r="E19" s="21">
        <f>C19+D19</f>
        <v>0</v>
      </c>
      <c r="F19" s="20">
        <f>'SO 01-13-01'!T7</f>
        <v>21</v>
      </c>
    </row>
  </sheetData>
  <sheetProtection password="923D" sheet="1" objects="1" scenarios="1"/>
  <mergeCells count="4">
    <mergeCell ref="A1:A3"/>
    <mergeCell ref="B1:B3"/>
    <mergeCell ref="B4:E4"/>
    <mergeCell ref="B5:E5"/>
  </mergeCells>
  <pageMargins left="0.75" right="0.75" top="1" bottom="1" header="0.5" footer="0.5"/>
  <pageSetup paperSize="9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481"/>
  <sheetViews>
    <sheetView workbookViewId="0">
      <pane ySplit="7" topLeftCell="A8" activePane="bottomLeft" state="frozen"/>
      <selection pane="bottomLeft" activeCell="A8" sqref="A8"/>
    </sheetView>
  </sheetViews>
  <sheetFormatPr defaultColWidth="9.109375" defaultRowHeight="12.75" customHeight="1" x14ac:dyDescent="0.25"/>
  <cols>
    <col min="1" max="1" width="9.109375" hidden="1" customWidth="1"/>
    <col min="2" max="2" width="11.6640625" customWidth="1"/>
    <col min="3" max="3" width="14.6640625" customWidth="1"/>
    <col min="4" max="4" width="9.6640625" customWidth="1"/>
    <col min="5" max="5" width="70.6640625" customWidth="1"/>
    <col min="6" max="6" width="11.6640625" customWidth="1"/>
    <col min="7" max="9" width="16.6640625" customWidth="1"/>
    <col min="10" max="11" width="9.109375" hidden="1" customWidth="1"/>
    <col min="12" max="14" width="16.6640625" customWidth="1"/>
    <col min="15" max="17" width="9.109375" hidden="1" customWidth="1"/>
    <col min="19" max="19" width="30.6640625" customWidth="1"/>
  </cols>
  <sheetData>
    <row r="1" spans="1:20" ht="34.950000000000003" customHeight="1" x14ac:dyDescent="0.25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19.95" customHeight="1" x14ac:dyDescent="0.25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1.95" customHeight="1" x14ac:dyDescent="0.25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14</v>
      </c>
      <c r="M3" s="43">
        <f>Rekapitulace!C10</f>
        <v>0</v>
      </c>
      <c r="N3" s="25" t="s">
        <v>0</v>
      </c>
      <c r="O3" t="s">
        <v>23</v>
      </c>
      <c r="P3" t="s">
        <v>27</v>
      </c>
    </row>
    <row r="4" spans="1:20" ht="31.95" customHeight="1" x14ac:dyDescent="0.25">
      <c r="A4" s="28" t="s">
        <v>20</v>
      </c>
      <c r="B4" s="29" t="s">
        <v>28</v>
      </c>
      <c r="C4" s="2" t="s">
        <v>14</v>
      </c>
      <c r="D4" s="9"/>
      <c r="E4" s="3" t="s">
        <v>15</v>
      </c>
      <c r="F4" s="9"/>
      <c r="G4" s="9"/>
      <c r="H4" s="9"/>
      <c r="O4" t="s">
        <v>24</v>
      </c>
      <c r="P4" t="s">
        <v>27</v>
      </c>
    </row>
    <row r="5" spans="1:20" ht="12.75" customHeight="1" x14ac:dyDescent="0.25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5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COUNTIFS(L8:L478,"=0",A8:A478,"P")+COUNTIFS(L8:L478,"",A8:A478,"P")+SUM(Q8:Q478)</f>
        <v>115</v>
      </c>
    </row>
    <row r="8" spans="1:20" ht="13.2" x14ac:dyDescent="0.25">
      <c r="A8" t="s">
        <v>44</v>
      </c>
      <c r="C8" s="30" t="s">
        <v>45</v>
      </c>
      <c r="E8" s="32" t="s">
        <v>17</v>
      </c>
      <c r="J8" s="31">
        <f>0+J9+J30+J63+J92+J185+J238+J283+J292+J305+J330+J347+J420+J425</f>
        <v>0</v>
      </c>
      <c r="K8" s="31">
        <f>0+K9+K30+K63+K92+K185+K238+K283+K292+K305+K330+K347+K420+K425</f>
        <v>0</v>
      </c>
      <c r="L8" s="31">
        <f>0+L9+L30+L63+L92+L185+L238+L283+L292+L305+L330+L347+L420+L425</f>
        <v>0</v>
      </c>
      <c r="M8" s="31">
        <f>0+M9+M30+M63+M92+M185+M238+M283+M292+M305+M330+M347+M420+M425</f>
        <v>0</v>
      </c>
    </row>
    <row r="9" spans="1:20" ht="13.2" x14ac:dyDescent="0.25">
      <c r="A9" t="s">
        <v>46</v>
      </c>
      <c r="C9" s="33" t="s">
        <v>47</v>
      </c>
      <c r="E9" s="35" t="s">
        <v>48</v>
      </c>
      <c r="J9" s="34">
        <f>0</f>
        <v>0</v>
      </c>
      <c r="K9" s="34">
        <f>0</f>
        <v>0</v>
      </c>
      <c r="L9" s="34">
        <f>0+L10+L14+L18+L22+L26</f>
        <v>0</v>
      </c>
      <c r="M9" s="34">
        <f>0+M10+M14+M18+M22+M26</f>
        <v>0</v>
      </c>
    </row>
    <row r="10" spans="1:20" ht="13.2" x14ac:dyDescent="0.25">
      <c r="A10" t="s">
        <v>49</v>
      </c>
      <c r="B10" s="36" t="s">
        <v>50</v>
      </c>
      <c r="C10" s="36" t="s">
        <v>51</v>
      </c>
      <c r="D10" s="37" t="s">
        <v>52</v>
      </c>
      <c r="E10" s="13" t="s">
        <v>53</v>
      </c>
      <c r="F10" s="38" t="s">
        <v>54</v>
      </c>
      <c r="G10" s="39">
        <v>2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55</v>
      </c>
      <c r="O10">
        <f>(M10*21)/100</f>
        <v>0</v>
      </c>
      <c r="P10" t="s">
        <v>27</v>
      </c>
    </row>
    <row r="11" spans="1:20" ht="13.2" x14ac:dyDescent="0.25">
      <c r="A11" s="37" t="s">
        <v>56</v>
      </c>
      <c r="E11" s="41" t="s">
        <v>52</v>
      </c>
    </row>
    <row r="12" spans="1:20" ht="13.2" x14ac:dyDescent="0.25">
      <c r="A12" s="37" t="s">
        <v>57</v>
      </c>
      <c r="E12" s="42" t="s">
        <v>58</v>
      </c>
    </row>
    <row r="13" spans="1:20" ht="13.2" x14ac:dyDescent="0.25">
      <c r="A13" t="s">
        <v>59</v>
      </c>
      <c r="E13" s="41" t="s">
        <v>60</v>
      </c>
    </row>
    <row r="14" spans="1:20" ht="13.2" x14ac:dyDescent="0.25">
      <c r="A14" t="s">
        <v>49</v>
      </c>
      <c r="B14" s="36" t="s">
        <v>61</v>
      </c>
      <c r="C14" s="36" t="s">
        <v>62</v>
      </c>
      <c r="D14" s="37" t="s">
        <v>52</v>
      </c>
      <c r="E14" s="13" t="s">
        <v>63</v>
      </c>
      <c r="F14" s="38" t="s">
        <v>54</v>
      </c>
      <c r="G14" s="39">
        <v>2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55</v>
      </c>
      <c r="O14">
        <f>(M14*21)/100</f>
        <v>0</v>
      </c>
      <c r="P14" t="s">
        <v>27</v>
      </c>
    </row>
    <row r="15" spans="1:20" ht="13.2" x14ac:dyDescent="0.25">
      <c r="A15" s="37" t="s">
        <v>56</v>
      </c>
      <c r="E15" s="41" t="s">
        <v>52</v>
      </c>
    </row>
    <row r="16" spans="1:20" ht="13.2" x14ac:dyDescent="0.25">
      <c r="A16" s="37" t="s">
        <v>57</v>
      </c>
      <c r="E16" s="42" t="s">
        <v>64</v>
      </c>
    </row>
    <row r="17" spans="1:16" ht="13.2" x14ac:dyDescent="0.25">
      <c r="A17" t="s">
        <v>59</v>
      </c>
      <c r="E17" s="41" t="s">
        <v>60</v>
      </c>
    </row>
    <row r="18" spans="1:16" ht="13.2" x14ac:dyDescent="0.25">
      <c r="A18" t="s">
        <v>49</v>
      </c>
      <c r="B18" s="36" t="s">
        <v>65</v>
      </c>
      <c r="C18" s="36" t="s">
        <v>66</v>
      </c>
      <c r="D18" s="37" t="s">
        <v>52</v>
      </c>
      <c r="E18" s="13" t="s">
        <v>67</v>
      </c>
      <c r="F18" s="38" t="s">
        <v>54</v>
      </c>
      <c r="G18" s="39">
        <v>1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55</v>
      </c>
      <c r="O18">
        <f>(M18*21)/100</f>
        <v>0</v>
      </c>
      <c r="P18" t="s">
        <v>27</v>
      </c>
    </row>
    <row r="19" spans="1:16" ht="13.2" x14ac:dyDescent="0.25">
      <c r="A19" s="37" t="s">
        <v>56</v>
      </c>
      <c r="E19" s="41" t="s">
        <v>52</v>
      </c>
    </row>
    <row r="20" spans="1:16" ht="13.2" x14ac:dyDescent="0.25">
      <c r="A20" s="37" t="s">
        <v>57</v>
      </c>
      <c r="E20" s="42" t="s">
        <v>68</v>
      </c>
    </row>
    <row r="21" spans="1:16" ht="13.2" x14ac:dyDescent="0.25">
      <c r="A21" t="s">
        <v>59</v>
      </c>
      <c r="E21" s="41" t="s">
        <v>60</v>
      </c>
    </row>
    <row r="22" spans="1:16" ht="13.2" x14ac:dyDescent="0.25">
      <c r="A22" t="s">
        <v>49</v>
      </c>
      <c r="B22" s="36" t="s">
        <v>69</v>
      </c>
      <c r="C22" s="36" t="s">
        <v>70</v>
      </c>
      <c r="D22" s="37" t="s">
        <v>52</v>
      </c>
      <c r="E22" s="13" t="s">
        <v>71</v>
      </c>
      <c r="F22" s="38" t="s">
        <v>54</v>
      </c>
      <c r="G22" s="39">
        <v>1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55</v>
      </c>
      <c r="O22">
        <f>(M22*21)/100</f>
        <v>0</v>
      </c>
      <c r="P22" t="s">
        <v>27</v>
      </c>
    </row>
    <row r="23" spans="1:16" ht="13.2" x14ac:dyDescent="0.25">
      <c r="A23" s="37" t="s">
        <v>56</v>
      </c>
      <c r="E23" s="41" t="s">
        <v>52</v>
      </c>
    </row>
    <row r="24" spans="1:16" ht="13.2" x14ac:dyDescent="0.25">
      <c r="A24" s="37" t="s">
        <v>57</v>
      </c>
      <c r="E24" s="42" t="s">
        <v>72</v>
      </c>
    </row>
    <row r="25" spans="1:16" ht="13.2" x14ac:dyDescent="0.25">
      <c r="A25" t="s">
        <v>59</v>
      </c>
      <c r="E25" s="41" t="s">
        <v>60</v>
      </c>
    </row>
    <row r="26" spans="1:16" ht="13.2" x14ac:dyDescent="0.25">
      <c r="A26" t="s">
        <v>49</v>
      </c>
      <c r="B26" s="36" t="s">
        <v>73</v>
      </c>
      <c r="C26" s="36" t="s">
        <v>74</v>
      </c>
      <c r="D26" s="37" t="s">
        <v>52</v>
      </c>
      <c r="E26" s="13" t="s">
        <v>75</v>
      </c>
      <c r="F26" s="38" t="s">
        <v>54</v>
      </c>
      <c r="G26" s="39">
        <v>1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55</v>
      </c>
      <c r="O26">
        <f>(M26*21)/100</f>
        <v>0</v>
      </c>
      <c r="P26" t="s">
        <v>27</v>
      </c>
    </row>
    <row r="27" spans="1:16" ht="13.2" x14ac:dyDescent="0.25">
      <c r="A27" s="37" t="s">
        <v>56</v>
      </c>
      <c r="E27" s="41" t="s">
        <v>52</v>
      </c>
    </row>
    <row r="28" spans="1:16" ht="13.2" x14ac:dyDescent="0.25">
      <c r="A28" s="37" t="s">
        <v>57</v>
      </c>
      <c r="E28" s="42" t="s">
        <v>72</v>
      </c>
    </row>
    <row r="29" spans="1:16" ht="13.2" x14ac:dyDescent="0.25">
      <c r="A29" t="s">
        <v>59</v>
      </c>
      <c r="E29" s="41" t="s">
        <v>60</v>
      </c>
    </row>
    <row r="30" spans="1:16" ht="13.2" x14ac:dyDescent="0.25">
      <c r="A30" t="s">
        <v>46</v>
      </c>
      <c r="C30" s="33" t="s">
        <v>76</v>
      </c>
      <c r="E30" s="35" t="s">
        <v>77</v>
      </c>
      <c r="J30" s="34">
        <f>0</f>
        <v>0</v>
      </c>
      <c r="K30" s="34">
        <f>0</f>
        <v>0</v>
      </c>
      <c r="L30" s="34">
        <f>0+L31+L35+L39+L43+L47+L51+L55+L59</f>
        <v>0</v>
      </c>
      <c r="M30" s="34">
        <f>0+M31+M35+M39+M43+M47+M51+M55+M59</f>
        <v>0</v>
      </c>
    </row>
    <row r="31" spans="1:16" ht="26.4" x14ac:dyDescent="0.25">
      <c r="A31" t="s">
        <v>49</v>
      </c>
      <c r="B31" s="36" t="s">
        <v>78</v>
      </c>
      <c r="C31" s="36" t="s">
        <v>79</v>
      </c>
      <c r="D31" s="37" t="s">
        <v>52</v>
      </c>
      <c r="E31" s="13" t="s">
        <v>80</v>
      </c>
      <c r="F31" s="38" t="s">
        <v>54</v>
      </c>
      <c r="G31" s="39">
        <v>1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55</v>
      </c>
      <c r="O31">
        <f>(M31*21)/100</f>
        <v>0</v>
      </c>
      <c r="P31" t="s">
        <v>27</v>
      </c>
    </row>
    <row r="32" spans="1:16" ht="13.2" x14ac:dyDescent="0.25">
      <c r="A32" s="37" t="s">
        <v>56</v>
      </c>
      <c r="E32" s="41" t="s">
        <v>52</v>
      </c>
    </row>
    <row r="33" spans="1:16" ht="13.2" x14ac:dyDescent="0.25">
      <c r="A33" s="37" t="s">
        <v>57</v>
      </c>
      <c r="E33" s="42" t="s">
        <v>81</v>
      </c>
    </row>
    <row r="34" spans="1:16" ht="13.2" x14ac:dyDescent="0.25">
      <c r="A34" t="s">
        <v>59</v>
      </c>
      <c r="E34" s="41" t="s">
        <v>60</v>
      </c>
    </row>
    <row r="35" spans="1:16" ht="13.2" x14ac:dyDescent="0.25">
      <c r="A35" t="s">
        <v>49</v>
      </c>
      <c r="B35" s="36" t="s">
        <v>82</v>
      </c>
      <c r="C35" s="36" t="s">
        <v>83</v>
      </c>
      <c r="D35" s="37" t="s">
        <v>52</v>
      </c>
      <c r="E35" s="13" t="s">
        <v>84</v>
      </c>
      <c r="F35" s="38" t="s">
        <v>54</v>
      </c>
      <c r="G35" s="39">
        <v>1</v>
      </c>
      <c r="H35" s="38">
        <v>0</v>
      </c>
      <c r="I35" s="38">
        <f>ROUND(G35*H35,6)</f>
        <v>0</v>
      </c>
      <c r="L35" s="40">
        <v>0</v>
      </c>
      <c r="M35" s="34">
        <f>ROUND(ROUND(L35,2)*ROUND(G35,3),2)</f>
        <v>0</v>
      </c>
      <c r="N35" s="38" t="s">
        <v>55</v>
      </c>
      <c r="O35">
        <f>(M35*21)/100</f>
        <v>0</v>
      </c>
      <c r="P35" t="s">
        <v>27</v>
      </c>
    </row>
    <row r="36" spans="1:16" ht="13.2" x14ac:dyDescent="0.25">
      <c r="A36" s="37" t="s">
        <v>56</v>
      </c>
      <c r="E36" s="41" t="s">
        <v>52</v>
      </c>
    </row>
    <row r="37" spans="1:16" ht="13.2" x14ac:dyDescent="0.25">
      <c r="A37" s="37" t="s">
        <v>57</v>
      </c>
      <c r="E37" s="42" t="s">
        <v>81</v>
      </c>
    </row>
    <row r="38" spans="1:16" ht="13.2" x14ac:dyDescent="0.25">
      <c r="A38" t="s">
        <v>59</v>
      </c>
      <c r="E38" s="41" t="s">
        <v>60</v>
      </c>
    </row>
    <row r="39" spans="1:16" ht="13.2" x14ac:dyDescent="0.25">
      <c r="A39" t="s">
        <v>49</v>
      </c>
      <c r="B39" s="36" t="s">
        <v>85</v>
      </c>
      <c r="C39" s="36" t="s">
        <v>86</v>
      </c>
      <c r="D39" s="37" t="s">
        <v>52</v>
      </c>
      <c r="E39" s="13" t="s">
        <v>87</v>
      </c>
      <c r="F39" s="38" t="s">
        <v>54</v>
      </c>
      <c r="G39" s="39">
        <v>1</v>
      </c>
      <c r="H39" s="38">
        <v>0</v>
      </c>
      <c r="I39" s="38">
        <f>ROUND(G39*H39,6)</f>
        <v>0</v>
      </c>
      <c r="L39" s="40">
        <v>0</v>
      </c>
      <c r="M39" s="34">
        <f>ROUND(ROUND(L39,2)*ROUND(G39,3),2)</f>
        <v>0</v>
      </c>
      <c r="N39" s="38" t="s">
        <v>55</v>
      </c>
      <c r="O39">
        <f>(M39*21)/100</f>
        <v>0</v>
      </c>
      <c r="P39" t="s">
        <v>27</v>
      </c>
    </row>
    <row r="40" spans="1:16" ht="13.2" x14ac:dyDescent="0.25">
      <c r="A40" s="37" t="s">
        <v>56</v>
      </c>
      <c r="E40" s="41" t="s">
        <v>52</v>
      </c>
    </row>
    <row r="41" spans="1:16" ht="13.2" x14ac:dyDescent="0.25">
      <c r="A41" s="37" t="s">
        <v>57</v>
      </c>
      <c r="E41" s="42" t="s">
        <v>81</v>
      </c>
    </row>
    <row r="42" spans="1:16" ht="13.2" x14ac:dyDescent="0.25">
      <c r="A42" t="s">
        <v>59</v>
      </c>
      <c r="E42" s="41" t="s">
        <v>60</v>
      </c>
    </row>
    <row r="43" spans="1:16" ht="13.2" x14ac:dyDescent="0.25">
      <c r="A43" t="s">
        <v>49</v>
      </c>
      <c r="B43" s="36" t="s">
        <v>88</v>
      </c>
      <c r="C43" s="36" t="s">
        <v>89</v>
      </c>
      <c r="D43" s="37" t="s">
        <v>52</v>
      </c>
      <c r="E43" s="13" t="s">
        <v>90</v>
      </c>
      <c r="F43" s="38" t="s">
        <v>54</v>
      </c>
      <c r="G43" s="39">
        <v>1</v>
      </c>
      <c r="H43" s="38">
        <v>0</v>
      </c>
      <c r="I43" s="38">
        <f>ROUND(G43*H43,6)</f>
        <v>0</v>
      </c>
      <c r="L43" s="40">
        <v>0</v>
      </c>
      <c r="M43" s="34">
        <f>ROUND(ROUND(L43,2)*ROUND(G43,3),2)</f>
        <v>0</v>
      </c>
      <c r="N43" s="38" t="s">
        <v>55</v>
      </c>
      <c r="O43">
        <f>(M43*21)/100</f>
        <v>0</v>
      </c>
      <c r="P43" t="s">
        <v>27</v>
      </c>
    </row>
    <row r="44" spans="1:16" ht="13.2" x14ac:dyDescent="0.25">
      <c r="A44" s="37" t="s">
        <v>56</v>
      </c>
      <c r="E44" s="41" t="s">
        <v>52</v>
      </c>
    </row>
    <row r="45" spans="1:16" ht="13.2" x14ac:dyDescent="0.25">
      <c r="A45" s="37" t="s">
        <v>57</v>
      </c>
      <c r="E45" s="42" t="s">
        <v>81</v>
      </c>
    </row>
    <row r="46" spans="1:16" ht="13.2" x14ac:dyDescent="0.25">
      <c r="A46" t="s">
        <v>59</v>
      </c>
      <c r="E46" s="41" t="s">
        <v>60</v>
      </c>
    </row>
    <row r="47" spans="1:16" ht="13.2" x14ac:dyDescent="0.25">
      <c r="A47" t="s">
        <v>49</v>
      </c>
      <c r="B47" s="36" t="s">
        <v>91</v>
      </c>
      <c r="C47" s="36" t="s">
        <v>92</v>
      </c>
      <c r="D47" s="37" t="s">
        <v>52</v>
      </c>
      <c r="E47" s="13" t="s">
        <v>93</v>
      </c>
      <c r="F47" s="38" t="s">
        <v>54</v>
      </c>
      <c r="G47" s="39">
        <v>5</v>
      </c>
      <c r="H47" s="38">
        <v>0</v>
      </c>
      <c r="I47" s="38">
        <f>ROUND(G47*H47,6)</f>
        <v>0</v>
      </c>
      <c r="L47" s="40">
        <v>0</v>
      </c>
      <c r="M47" s="34">
        <f>ROUND(ROUND(L47,2)*ROUND(G47,3),2)</f>
        <v>0</v>
      </c>
      <c r="N47" s="38" t="s">
        <v>55</v>
      </c>
      <c r="O47">
        <f>(M47*21)/100</f>
        <v>0</v>
      </c>
      <c r="P47" t="s">
        <v>27</v>
      </c>
    </row>
    <row r="48" spans="1:16" ht="13.2" x14ac:dyDescent="0.25">
      <c r="A48" s="37" t="s">
        <v>56</v>
      </c>
      <c r="E48" s="41" t="s">
        <v>52</v>
      </c>
    </row>
    <row r="49" spans="1:16" ht="13.2" x14ac:dyDescent="0.25">
      <c r="A49" s="37" t="s">
        <v>57</v>
      </c>
      <c r="E49" s="42" t="s">
        <v>81</v>
      </c>
    </row>
    <row r="50" spans="1:16" ht="13.2" x14ac:dyDescent="0.25">
      <c r="A50" t="s">
        <v>59</v>
      </c>
      <c r="E50" s="41" t="s">
        <v>60</v>
      </c>
    </row>
    <row r="51" spans="1:16" ht="13.2" x14ac:dyDescent="0.25">
      <c r="A51" t="s">
        <v>49</v>
      </c>
      <c r="B51" s="36" t="s">
        <v>94</v>
      </c>
      <c r="C51" s="36" t="s">
        <v>95</v>
      </c>
      <c r="D51" s="37" t="s">
        <v>52</v>
      </c>
      <c r="E51" s="13" t="s">
        <v>96</v>
      </c>
      <c r="F51" s="38" t="s">
        <v>54</v>
      </c>
      <c r="G51" s="39">
        <v>5</v>
      </c>
      <c r="H51" s="38">
        <v>0</v>
      </c>
      <c r="I51" s="38">
        <f>ROUND(G51*H51,6)</f>
        <v>0</v>
      </c>
      <c r="L51" s="40">
        <v>0</v>
      </c>
      <c r="M51" s="34">
        <f>ROUND(ROUND(L51,2)*ROUND(G51,3),2)</f>
        <v>0</v>
      </c>
      <c r="N51" s="38" t="s">
        <v>55</v>
      </c>
      <c r="O51">
        <f>(M51*21)/100</f>
        <v>0</v>
      </c>
      <c r="P51" t="s">
        <v>27</v>
      </c>
    </row>
    <row r="52" spans="1:16" ht="13.2" x14ac:dyDescent="0.25">
      <c r="A52" s="37" t="s">
        <v>56</v>
      </c>
      <c r="E52" s="41" t="s">
        <v>52</v>
      </c>
    </row>
    <row r="53" spans="1:16" ht="13.2" x14ac:dyDescent="0.25">
      <c r="A53" s="37" t="s">
        <v>57</v>
      </c>
      <c r="E53" s="42" t="s">
        <v>81</v>
      </c>
    </row>
    <row r="54" spans="1:16" ht="13.2" x14ac:dyDescent="0.25">
      <c r="A54" t="s">
        <v>59</v>
      </c>
      <c r="E54" s="41" t="s">
        <v>60</v>
      </c>
    </row>
    <row r="55" spans="1:16" ht="13.2" x14ac:dyDescent="0.25">
      <c r="A55" t="s">
        <v>49</v>
      </c>
      <c r="B55" s="36" t="s">
        <v>97</v>
      </c>
      <c r="C55" s="36" t="s">
        <v>98</v>
      </c>
      <c r="D55" s="37" t="s">
        <v>52</v>
      </c>
      <c r="E55" s="13" t="s">
        <v>99</v>
      </c>
      <c r="F55" s="38" t="s">
        <v>54</v>
      </c>
      <c r="G55" s="39">
        <v>2</v>
      </c>
      <c r="H55" s="38">
        <v>0</v>
      </c>
      <c r="I55" s="38">
        <f>ROUND(G55*H55,6)</f>
        <v>0</v>
      </c>
      <c r="L55" s="40">
        <v>0</v>
      </c>
      <c r="M55" s="34">
        <f>ROUND(ROUND(L55,2)*ROUND(G55,3),2)</f>
        <v>0</v>
      </c>
      <c r="N55" s="38" t="s">
        <v>55</v>
      </c>
      <c r="O55">
        <f>(M55*21)/100</f>
        <v>0</v>
      </c>
      <c r="P55" t="s">
        <v>27</v>
      </c>
    </row>
    <row r="56" spans="1:16" ht="13.2" x14ac:dyDescent="0.25">
      <c r="A56" s="37" t="s">
        <v>56</v>
      </c>
      <c r="E56" s="41" t="s">
        <v>52</v>
      </c>
    </row>
    <row r="57" spans="1:16" ht="13.2" x14ac:dyDescent="0.25">
      <c r="A57" s="37" t="s">
        <v>57</v>
      </c>
      <c r="E57" s="42" t="s">
        <v>81</v>
      </c>
    </row>
    <row r="58" spans="1:16" ht="13.2" x14ac:dyDescent="0.25">
      <c r="A58" t="s">
        <v>59</v>
      </c>
      <c r="E58" s="41" t="s">
        <v>60</v>
      </c>
    </row>
    <row r="59" spans="1:16" ht="13.2" x14ac:dyDescent="0.25">
      <c r="A59" t="s">
        <v>49</v>
      </c>
      <c r="B59" s="36" t="s">
        <v>100</v>
      </c>
      <c r="C59" s="36" t="s">
        <v>101</v>
      </c>
      <c r="D59" s="37" t="s">
        <v>52</v>
      </c>
      <c r="E59" s="13" t="s">
        <v>102</v>
      </c>
      <c r="F59" s="38" t="s">
        <v>54</v>
      </c>
      <c r="G59" s="39">
        <v>2</v>
      </c>
      <c r="H59" s="38">
        <v>0</v>
      </c>
      <c r="I59" s="38">
        <f>ROUND(G59*H59,6)</f>
        <v>0</v>
      </c>
      <c r="L59" s="40">
        <v>0</v>
      </c>
      <c r="M59" s="34">
        <f>ROUND(ROUND(L59,2)*ROUND(G59,3),2)</f>
        <v>0</v>
      </c>
      <c r="N59" s="38" t="s">
        <v>55</v>
      </c>
      <c r="O59">
        <f>(M59*21)/100</f>
        <v>0</v>
      </c>
      <c r="P59" t="s">
        <v>27</v>
      </c>
    </row>
    <row r="60" spans="1:16" ht="13.2" x14ac:dyDescent="0.25">
      <c r="A60" s="37" t="s">
        <v>56</v>
      </c>
      <c r="E60" s="41" t="s">
        <v>52</v>
      </c>
    </row>
    <row r="61" spans="1:16" ht="13.2" x14ac:dyDescent="0.25">
      <c r="A61" s="37" t="s">
        <v>57</v>
      </c>
      <c r="E61" s="42" t="s">
        <v>81</v>
      </c>
    </row>
    <row r="62" spans="1:16" ht="13.2" x14ac:dyDescent="0.25">
      <c r="A62" t="s">
        <v>59</v>
      </c>
      <c r="E62" s="41" t="s">
        <v>60</v>
      </c>
    </row>
    <row r="63" spans="1:16" ht="13.2" x14ac:dyDescent="0.25">
      <c r="A63" t="s">
        <v>46</v>
      </c>
      <c r="C63" s="33" t="s">
        <v>103</v>
      </c>
      <c r="E63" s="35" t="s">
        <v>104</v>
      </c>
      <c r="J63" s="34">
        <f>0</f>
        <v>0</v>
      </c>
      <c r="K63" s="34">
        <f>0</f>
        <v>0</v>
      </c>
      <c r="L63" s="34">
        <f>0+L64+L68+L72+L76+L80+L84+L88</f>
        <v>0</v>
      </c>
      <c r="M63" s="34">
        <f>0+M64+M68+M72+M76+M80+M84+M88</f>
        <v>0</v>
      </c>
    </row>
    <row r="64" spans="1:16" ht="26.4" x14ac:dyDescent="0.25">
      <c r="A64" t="s">
        <v>49</v>
      </c>
      <c r="B64" s="36" t="s">
        <v>105</v>
      </c>
      <c r="C64" s="36" t="s">
        <v>106</v>
      </c>
      <c r="D64" s="37" t="s">
        <v>52</v>
      </c>
      <c r="E64" s="13" t="s">
        <v>107</v>
      </c>
      <c r="F64" s="38" t="s">
        <v>54</v>
      </c>
      <c r="G64" s="39">
        <v>5</v>
      </c>
      <c r="H64" s="38">
        <v>0</v>
      </c>
      <c r="I64" s="38">
        <f>ROUND(G64*H64,6)</f>
        <v>0</v>
      </c>
      <c r="L64" s="40">
        <v>0</v>
      </c>
      <c r="M64" s="34">
        <f>ROUND(ROUND(L64,2)*ROUND(G64,3),2)</f>
        <v>0</v>
      </c>
      <c r="N64" s="38" t="s">
        <v>55</v>
      </c>
      <c r="O64">
        <f>(M64*21)/100</f>
        <v>0</v>
      </c>
      <c r="P64" t="s">
        <v>27</v>
      </c>
    </row>
    <row r="65" spans="1:16" ht="13.2" x14ac:dyDescent="0.25">
      <c r="A65" s="37" t="s">
        <v>56</v>
      </c>
      <c r="E65" s="41" t="s">
        <v>52</v>
      </c>
    </row>
    <row r="66" spans="1:16" ht="13.2" x14ac:dyDescent="0.25">
      <c r="A66" s="37" t="s">
        <v>57</v>
      </c>
      <c r="E66" s="42" t="s">
        <v>108</v>
      </c>
    </row>
    <row r="67" spans="1:16" ht="13.2" x14ac:dyDescent="0.25">
      <c r="A67" t="s">
        <v>59</v>
      </c>
      <c r="E67" s="41" t="s">
        <v>60</v>
      </c>
    </row>
    <row r="68" spans="1:16" ht="26.4" x14ac:dyDescent="0.25">
      <c r="A68" t="s">
        <v>49</v>
      </c>
      <c r="B68" s="36" t="s">
        <v>109</v>
      </c>
      <c r="C68" s="36" t="s">
        <v>110</v>
      </c>
      <c r="D68" s="37" t="s">
        <v>52</v>
      </c>
      <c r="E68" s="13" t="s">
        <v>111</v>
      </c>
      <c r="F68" s="38" t="s">
        <v>54</v>
      </c>
      <c r="G68" s="39">
        <v>5</v>
      </c>
      <c r="H68" s="38">
        <v>0</v>
      </c>
      <c r="I68" s="38">
        <f>ROUND(G68*H68,6)</f>
        <v>0</v>
      </c>
      <c r="L68" s="40">
        <v>0</v>
      </c>
      <c r="M68" s="34">
        <f>ROUND(ROUND(L68,2)*ROUND(G68,3),2)</f>
        <v>0</v>
      </c>
      <c r="N68" s="38" t="s">
        <v>55</v>
      </c>
      <c r="O68">
        <f>(M68*21)/100</f>
        <v>0</v>
      </c>
      <c r="P68" t="s">
        <v>27</v>
      </c>
    </row>
    <row r="69" spans="1:16" ht="13.2" x14ac:dyDescent="0.25">
      <c r="A69" s="37" t="s">
        <v>56</v>
      </c>
      <c r="E69" s="41" t="s">
        <v>52</v>
      </c>
    </row>
    <row r="70" spans="1:16" ht="13.2" x14ac:dyDescent="0.25">
      <c r="A70" s="37" t="s">
        <v>57</v>
      </c>
      <c r="E70" s="42" t="s">
        <v>108</v>
      </c>
    </row>
    <row r="71" spans="1:16" ht="13.2" x14ac:dyDescent="0.25">
      <c r="A71" t="s">
        <v>59</v>
      </c>
      <c r="E71" s="41" t="s">
        <v>60</v>
      </c>
    </row>
    <row r="72" spans="1:16" ht="13.2" x14ac:dyDescent="0.25">
      <c r="A72" t="s">
        <v>49</v>
      </c>
      <c r="B72" s="36" t="s">
        <v>112</v>
      </c>
      <c r="C72" s="36" t="s">
        <v>113</v>
      </c>
      <c r="D72" s="37" t="s">
        <v>52</v>
      </c>
      <c r="E72" s="13" t="s">
        <v>114</v>
      </c>
      <c r="F72" s="38" t="s">
        <v>54</v>
      </c>
      <c r="G72" s="39">
        <v>10</v>
      </c>
      <c r="H72" s="38">
        <v>0</v>
      </c>
      <c r="I72" s="38">
        <f>ROUND(G72*H72,6)</f>
        <v>0</v>
      </c>
      <c r="L72" s="40">
        <v>0</v>
      </c>
      <c r="M72" s="34">
        <f>ROUND(ROUND(L72,2)*ROUND(G72,3),2)</f>
        <v>0</v>
      </c>
      <c r="N72" s="38" t="s">
        <v>55</v>
      </c>
      <c r="O72">
        <f>(M72*21)/100</f>
        <v>0</v>
      </c>
      <c r="P72" t="s">
        <v>27</v>
      </c>
    </row>
    <row r="73" spans="1:16" ht="13.2" x14ac:dyDescent="0.25">
      <c r="A73" s="37" t="s">
        <v>56</v>
      </c>
      <c r="E73" s="41" t="s">
        <v>52</v>
      </c>
    </row>
    <row r="74" spans="1:16" ht="13.2" x14ac:dyDescent="0.25">
      <c r="A74" s="37" t="s">
        <v>57</v>
      </c>
      <c r="E74" s="42" t="s">
        <v>115</v>
      </c>
    </row>
    <row r="75" spans="1:16" ht="13.2" x14ac:dyDescent="0.25">
      <c r="A75" t="s">
        <v>59</v>
      </c>
      <c r="E75" s="41" t="s">
        <v>60</v>
      </c>
    </row>
    <row r="76" spans="1:16" ht="13.2" x14ac:dyDescent="0.25">
      <c r="A76" t="s">
        <v>49</v>
      </c>
      <c r="B76" s="36" t="s">
        <v>116</v>
      </c>
      <c r="C76" s="36" t="s">
        <v>117</v>
      </c>
      <c r="D76" s="37" t="s">
        <v>52</v>
      </c>
      <c r="E76" s="13" t="s">
        <v>118</v>
      </c>
      <c r="F76" s="38" t="s">
        <v>119</v>
      </c>
      <c r="G76" s="39">
        <v>56</v>
      </c>
      <c r="H76" s="38">
        <v>0</v>
      </c>
      <c r="I76" s="38">
        <f>ROUND(G76*H76,6)</f>
        <v>0</v>
      </c>
      <c r="L76" s="40">
        <v>0</v>
      </c>
      <c r="M76" s="34">
        <f>ROUND(ROUND(L76,2)*ROUND(G76,3),2)</f>
        <v>0</v>
      </c>
      <c r="N76" s="38" t="s">
        <v>55</v>
      </c>
      <c r="O76">
        <f>(M76*21)/100</f>
        <v>0</v>
      </c>
      <c r="P76" t="s">
        <v>27</v>
      </c>
    </row>
    <row r="77" spans="1:16" ht="13.2" x14ac:dyDescent="0.25">
      <c r="A77" s="37" t="s">
        <v>56</v>
      </c>
      <c r="E77" s="41" t="s">
        <v>52</v>
      </c>
    </row>
    <row r="78" spans="1:16" ht="13.2" x14ac:dyDescent="0.25">
      <c r="A78" s="37" t="s">
        <v>57</v>
      </c>
      <c r="E78" s="42" t="s">
        <v>52</v>
      </c>
    </row>
    <row r="79" spans="1:16" ht="13.2" x14ac:dyDescent="0.25">
      <c r="A79" t="s">
        <v>59</v>
      </c>
      <c r="E79" s="41" t="s">
        <v>60</v>
      </c>
    </row>
    <row r="80" spans="1:16" ht="13.2" x14ac:dyDescent="0.25">
      <c r="A80" t="s">
        <v>49</v>
      </c>
      <c r="B80" s="36" t="s">
        <v>120</v>
      </c>
      <c r="C80" s="36" t="s">
        <v>121</v>
      </c>
      <c r="D80" s="37" t="s">
        <v>52</v>
      </c>
      <c r="E80" s="13" t="s">
        <v>122</v>
      </c>
      <c r="F80" s="38" t="s">
        <v>119</v>
      </c>
      <c r="G80" s="39">
        <v>224</v>
      </c>
      <c r="H80" s="38">
        <v>0</v>
      </c>
      <c r="I80" s="38">
        <f>ROUND(G80*H80,6)</f>
        <v>0</v>
      </c>
      <c r="L80" s="40">
        <v>0</v>
      </c>
      <c r="M80" s="34">
        <f>ROUND(ROUND(L80,2)*ROUND(G80,3),2)</f>
        <v>0</v>
      </c>
      <c r="N80" s="38" t="s">
        <v>55</v>
      </c>
      <c r="O80">
        <f>(M80*21)/100</f>
        <v>0</v>
      </c>
      <c r="P80" t="s">
        <v>27</v>
      </c>
    </row>
    <row r="81" spans="1:16" ht="13.2" x14ac:dyDescent="0.25">
      <c r="A81" s="37" t="s">
        <v>56</v>
      </c>
      <c r="E81" s="41" t="s">
        <v>52</v>
      </c>
    </row>
    <row r="82" spans="1:16" ht="13.2" x14ac:dyDescent="0.25">
      <c r="A82" s="37" t="s">
        <v>57</v>
      </c>
      <c r="E82" s="42" t="s">
        <v>52</v>
      </c>
    </row>
    <row r="83" spans="1:16" ht="13.2" x14ac:dyDescent="0.25">
      <c r="A83" t="s">
        <v>59</v>
      </c>
      <c r="E83" s="41" t="s">
        <v>60</v>
      </c>
    </row>
    <row r="84" spans="1:16" ht="26.4" x14ac:dyDescent="0.25">
      <c r="A84" t="s">
        <v>49</v>
      </c>
      <c r="B84" s="36" t="s">
        <v>123</v>
      </c>
      <c r="C84" s="36" t="s">
        <v>124</v>
      </c>
      <c r="D84" s="37" t="s">
        <v>52</v>
      </c>
      <c r="E84" s="13" t="s">
        <v>125</v>
      </c>
      <c r="F84" s="38" t="s">
        <v>54</v>
      </c>
      <c r="G84" s="39">
        <v>4</v>
      </c>
      <c r="H84" s="38">
        <v>0</v>
      </c>
      <c r="I84" s="38">
        <f>ROUND(G84*H84,6)</f>
        <v>0</v>
      </c>
      <c r="L84" s="40">
        <v>0</v>
      </c>
      <c r="M84" s="34">
        <f>ROUND(ROUND(L84,2)*ROUND(G84,3),2)</f>
        <v>0</v>
      </c>
      <c r="N84" s="38" t="s">
        <v>55</v>
      </c>
      <c r="O84">
        <f>(M84*21)/100</f>
        <v>0</v>
      </c>
      <c r="P84" t="s">
        <v>27</v>
      </c>
    </row>
    <row r="85" spans="1:16" ht="13.2" x14ac:dyDescent="0.25">
      <c r="A85" s="37" t="s">
        <v>56</v>
      </c>
      <c r="E85" s="41" t="s">
        <v>52</v>
      </c>
    </row>
    <row r="86" spans="1:16" ht="13.2" x14ac:dyDescent="0.25">
      <c r="A86" s="37" t="s">
        <v>57</v>
      </c>
      <c r="E86" s="42" t="s">
        <v>52</v>
      </c>
    </row>
    <row r="87" spans="1:16" ht="13.2" x14ac:dyDescent="0.25">
      <c r="A87" t="s">
        <v>59</v>
      </c>
      <c r="E87" s="41" t="s">
        <v>60</v>
      </c>
    </row>
    <row r="88" spans="1:16" ht="26.4" x14ac:dyDescent="0.25">
      <c r="A88" t="s">
        <v>49</v>
      </c>
      <c r="B88" s="36" t="s">
        <v>126</v>
      </c>
      <c r="C88" s="36" t="s">
        <v>127</v>
      </c>
      <c r="D88" s="37" t="s">
        <v>52</v>
      </c>
      <c r="E88" s="13" t="s">
        <v>128</v>
      </c>
      <c r="F88" s="38" t="s">
        <v>54</v>
      </c>
      <c r="G88" s="39">
        <v>16</v>
      </c>
      <c r="H88" s="38">
        <v>0</v>
      </c>
      <c r="I88" s="38">
        <f>ROUND(G88*H88,6)</f>
        <v>0</v>
      </c>
      <c r="L88" s="40">
        <v>0</v>
      </c>
      <c r="M88" s="34">
        <f>ROUND(ROUND(L88,2)*ROUND(G88,3),2)</f>
        <v>0</v>
      </c>
      <c r="N88" s="38" t="s">
        <v>55</v>
      </c>
      <c r="O88">
        <f>(M88*21)/100</f>
        <v>0</v>
      </c>
      <c r="P88" t="s">
        <v>27</v>
      </c>
    </row>
    <row r="89" spans="1:16" ht="13.2" x14ac:dyDescent="0.25">
      <c r="A89" s="37" t="s">
        <v>56</v>
      </c>
      <c r="E89" s="41" t="s">
        <v>52</v>
      </c>
    </row>
    <row r="90" spans="1:16" ht="13.2" x14ac:dyDescent="0.25">
      <c r="A90" s="37" t="s">
        <v>57</v>
      </c>
      <c r="E90" s="42" t="s">
        <v>52</v>
      </c>
    </row>
    <row r="91" spans="1:16" ht="13.2" x14ac:dyDescent="0.25">
      <c r="A91" t="s">
        <v>59</v>
      </c>
      <c r="E91" s="41" t="s">
        <v>60</v>
      </c>
    </row>
    <row r="92" spans="1:16" ht="13.2" x14ac:dyDescent="0.25">
      <c r="A92" t="s">
        <v>46</v>
      </c>
      <c r="C92" s="33" t="s">
        <v>129</v>
      </c>
      <c r="E92" s="35" t="s">
        <v>130</v>
      </c>
      <c r="J92" s="34">
        <f>0</f>
        <v>0</v>
      </c>
      <c r="K92" s="34">
        <f>0</f>
        <v>0</v>
      </c>
      <c r="L92" s="34">
        <f>0+L93+L97+L101+L105+L109+L113+L117+L121+L125+L129+L133+L137+L141+L145+L149+L153+L157+L161+L165+L169+L173+L177+L181</f>
        <v>0</v>
      </c>
      <c r="M92" s="34">
        <f>0+M93+M97+M101+M105+M109+M113+M117+M121+M125+M129+M133+M137+M141+M145+M149+M153+M157+M161+M165+M169+M173+M177+M181</f>
        <v>0</v>
      </c>
    </row>
    <row r="93" spans="1:16" ht="13.2" x14ac:dyDescent="0.25">
      <c r="A93" t="s">
        <v>49</v>
      </c>
      <c r="B93" s="36" t="s">
        <v>131</v>
      </c>
      <c r="C93" s="36" t="s">
        <v>132</v>
      </c>
      <c r="D93" s="37" t="s">
        <v>52</v>
      </c>
      <c r="E93" s="13" t="s">
        <v>133</v>
      </c>
      <c r="F93" s="38" t="s">
        <v>134</v>
      </c>
      <c r="G93" s="39">
        <v>2.972</v>
      </c>
      <c r="H93" s="38">
        <v>0</v>
      </c>
      <c r="I93" s="38">
        <f>ROUND(G93*H93,6)</f>
        <v>0</v>
      </c>
      <c r="L93" s="40">
        <v>0</v>
      </c>
      <c r="M93" s="34">
        <f>ROUND(ROUND(L93,2)*ROUND(G93,3),2)</f>
        <v>0</v>
      </c>
      <c r="N93" s="38" t="s">
        <v>55</v>
      </c>
      <c r="O93">
        <f>(M93*21)/100</f>
        <v>0</v>
      </c>
      <c r="P93" t="s">
        <v>27</v>
      </c>
    </row>
    <row r="94" spans="1:16" ht="13.2" x14ac:dyDescent="0.25">
      <c r="A94" s="37" t="s">
        <v>56</v>
      </c>
      <c r="E94" s="41" t="s">
        <v>52</v>
      </c>
    </row>
    <row r="95" spans="1:16" ht="13.2" x14ac:dyDescent="0.25">
      <c r="A95" s="37" t="s">
        <v>57</v>
      </c>
      <c r="E95" s="42" t="s">
        <v>135</v>
      </c>
    </row>
    <row r="96" spans="1:16" ht="13.2" x14ac:dyDescent="0.25">
      <c r="A96" t="s">
        <v>59</v>
      </c>
      <c r="E96" s="41" t="s">
        <v>60</v>
      </c>
    </row>
    <row r="97" spans="1:16" ht="13.2" x14ac:dyDescent="0.25">
      <c r="A97" t="s">
        <v>49</v>
      </c>
      <c r="B97" s="36" t="s">
        <v>136</v>
      </c>
      <c r="C97" s="36" t="s">
        <v>137</v>
      </c>
      <c r="D97" s="37" t="s">
        <v>52</v>
      </c>
      <c r="E97" s="13" t="s">
        <v>138</v>
      </c>
      <c r="F97" s="38" t="s">
        <v>134</v>
      </c>
      <c r="G97" s="39">
        <v>2.972</v>
      </c>
      <c r="H97" s="38">
        <v>0</v>
      </c>
      <c r="I97" s="38">
        <f>ROUND(G97*H97,6)</f>
        <v>0</v>
      </c>
      <c r="L97" s="40">
        <v>0</v>
      </c>
      <c r="M97" s="34">
        <f>ROUND(ROUND(L97,2)*ROUND(G97,3),2)</f>
        <v>0</v>
      </c>
      <c r="N97" s="38" t="s">
        <v>55</v>
      </c>
      <c r="O97">
        <f>(M97*21)/100</f>
        <v>0</v>
      </c>
      <c r="P97" t="s">
        <v>27</v>
      </c>
    </row>
    <row r="98" spans="1:16" ht="13.2" x14ac:dyDescent="0.25">
      <c r="A98" s="37" t="s">
        <v>56</v>
      </c>
      <c r="E98" s="41" t="s">
        <v>52</v>
      </c>
    </row>
    <row r="99" spans="1:16" ht="13.2" x14ac:dyDescent="0.25">
      <c r="A99" s="37" t="s">
        <v>57</v>
      </c>
      <c r="E99" s="42" t="s">
        <v>135</v>
      </c>
    </row>
    <row r="100" spans="1:16" ht="13.2" x14ac:dyDescent="0.25">
      <c r="A100" t="s">
        <v>59</v>
      </c>
      <c r="E100" s="41" t="s">
        <v>60</v>
      </c>
    </row>
    <row r="101" spans="1:16" ht="26.4" x14ac:dyDescent="0.25">
      <c r="A101" t="s">
        <v>49</v>
      </c>
      <c r="B101" s="36" t="s">
        <v>139</v>
      </c>
      <c r="C101" s="36" t="s">
        <v>140</v>
      </c>
      <c r="D101" s="37" t="s">
        <v>52</v>
      </c>
      <c r="E101" s="13" t="s">
        <v>141</v>
      </c>
      <c r="F101" s="38" t="s">
        <v>54</v>
      </c>
      <c r="G101" s="39">
        <v>28</v>
      </c>
      <c r="H101" s="38">
        <v>0</v>
      </c>
      <c r="I101" s="38">
        <f>ROUND(G101*H101,6)</f>
        <v>0</v>
      </c>
      <c r="L101" s="40">
        <v>0</v>
      </c>
      <c r="M101" s="34">
        <f>ROUND(ROUND(L101,2)*ROUND(G101,3),2)</f>
        <v>0</v>
      </c>
      <c r="N101" s="38" t="s">
        <v>55</v>
      </c>
      <c r="O101">
        <f>(M101*21)/100</f>
        <v>0</v>
      </c>
      <c r="P101" t="s">
        <v>27</v>
      </c>
    </row>
    <row r="102" spans="1:16" ht="13.2" x14ac:dyDescent="0.25">
      <c r="A102" s="37" t="s">
        <v>56</v>
      </c>
      <c r="E102" s="41" t="s">
        <v>52</v>
      </c>
    </row>
    <row r="103" spans="1:16" ht="13.2" x14ac:dyDescent="0.25">
      <c r="A103" s="37" t="s">
        <v>57</v>
      </c>
      <c r="E103" s="42" t="s">
        <v>135</v>
      </c>
    </row>
    <row r="104" spans="1:16" ht="13.2" x14ac:dyDescent="0.25">
      <c r="A104" t="s">
        <v>59</v>
      </c>
      <c r="E104" s="41" t="s">
        <v>60</v>
      </c>
    </row>
    <row r="105" spans="1:16" ht="26.4" x14ac:dyDescent="0.25">
      <c r="A105" t="s">
        <v>49</v>
      </c>
      <c r="B105" s="36" t="s">
        <v>142</v>
      </c>
      <c r="C105" s="36" t="s">
        <v>143</v>
      </c>
      <c r="D105" s="37" t="s">
        <v>52</v>
      </c>
      <c r="E105" s="13" t="s">
        <v>144</v>
      </c>
      <c r="F105" s="38" t="s">
        <v>54</v>
      </c>
      <c r="G105" s="39">
        <v>1</v>
      </c>
      <c r="H105" s="38">
        <v>0</v>
      </c>
      <c r="I105" s="38">
        <f>ROUND(G105*H105,6)</f>
        <v>0</v>
      </c>
      <c r="L105" s="40">
        <v>0</v>
      </c>
      <c r="M105" s="34">
        <f>ROUND(ROUND(L105,2)*ROUND(G105,3),2)</f>
        <v>0</v>
      </c>
      <c r="N105" s="38" t="s">
        <v>55</v>
      </c>
      <c r="O105">
        <f>(M105*21)/100</f>
        <v>0</v>
      </c>
      <c r="P105" t="s">
        <v>27</v>
      </c>
    </row>
    <row r="106" spans="1:16" ht="13.2" x14ac:dyDescent="0.25">
      <c r="A106" s="37" t="s">
        <v>56</v>
      </c>
      <c r="E106" s="41" t="s">
        <v>52</v>
      </c>
    </row>
    <row r="107" spans="1:16" ht="13.2" x14ac:dyDescent="0.25">
      <c r="A107" s="37" t="s">
        <v>57</v>
      </c>
      <c r="E107" s="42" t="s">
        <v>135</v>
      </c>
    </row>
    <row r="108" spans="1:16" ht="13.2" x14ac:dyDescent="0.25">
      <c r="A108" t="s">
        <v>59</v>
      </c>
      <c r="E108" s="41" t="s">
        <v>60</v>
      </c>
    </row>
    <row r="109" spans="1:16" ht="13.2" x14ac:dyDescent="0.25">
      <c r="A109" t="s">
        <v>49</v>
      </c>
      <c r="B109" s="36" t="s">
        <v>145</v>
      </c>
      <c r="C109" s="36" t="s">
        <v>146</v>
      </c>
      <c r="D109" s="37" t="s">
        <v>52</v>
      </c>
      <c r="E109" s="13" t="s">
        <v>147</v>
      </c>
      <c r="F109" s="38" t="s">
        <v>148</v>
      </c>
      <c r="G109" s="39">
        <v>1</v>
      </c>
      <c r="H109" s="38">
        <v>0</v>
      </c>
      <c r="I109" s="38">
        <f>ROUND(G109*H109,6)</f>
        <v>0</v>
      </c>
      <c r="L109" s="40">
        <v>0</v>
      </c>
      <c r="M109" s="34">
        <f>ROUND(ROUND(L109,2)*ROUND(G109,3),2)</f>
        <v>0</v>
      </c>
      <c r="N109" s="38" t="s">
        <v>55</v>
      </c>
      <c r="O109">
        <f>(M109*21)/100</f>
        <v>0</v>
      </c>
      <c r="P109" t="s">
        <v>27</v>
      </c>
    </row>
    <row r="110" spans="1:16" ht="13.2" x14ac:dyDescent="0.25">
      <c r="A110" s="37" t="s">
        <v>56</v>
      </c>
      <c r="E110" s="41" t="s">
        <v>52</v>
      </c>
    </row>
    <row r="111" spans="1:16" ht="13.2" x14ac:dyDescent="0.25">
      <c r="A111" s="37" t="s">
        <v>57</v>
      </c>
      <c r="E111" s="42" t="s">
        <v>135</v>
      </c>
    </row>
    <row r="112" spans="1:16" ht="13.2" x14ac:dyDescent="0.25">
      <c r="A112" t="s">
        <v>59</v>
      </c>
      <c r="E112" s="41" t="s">
        <v>60</v>
      </c>
    </row>
    <row r="113" spans="1:16" ht="13.2" x14ac:dyDescent="0.25">
      <c r="A113" t="s">
        <v>49</v>
      </c>
      <c r="B113" s="36" t="s">
        <v>149</v>
      </c>
      <c r="C113" s="36" t="s">
        <v>150</v>
      </c>
      <c r="D113" s="37" t="s">
        <v>52</v>
      </c>
      <c r="E113" s="13" t="s">
        <v>151</v>
      </c>
      <c r="F113" s="38" t="s">
        <v>148</v>
      </c>
      <c r="G113" s="39">
        <v>1</v>
      </c>
      <c r="H113" s="38">
        <v>0</v>
      </c>
      <c r="I113" s="38">
        <f>ROUND(G113*H113,6)</f>
        <v>0</v>
      </c>
      <c r="L113" s="40">
        <v>0</v>
      </c>
      <c r="M113" s="34">
        <f>ROUND(ROUND(L113,2)*ROUND(G113,3),2)</f>
        <v>0</v>
      </c>
      <c r="N113" s="38" t="s">
        <v>55</v>
      </c>
      <c r="O113">
        <f>(M113*21)/100</f>
        <v>0</v>
      </c>
      <c r="P113" t="s">
        <v>27</v>
      </c>
    </row>
    <row r="114" spans="1:16" ht="13.2" x14ac:dyDescent="0.25">
      <c r="A114" s="37" t="s">
        <v>56</v>
      </c>
      <c r="E114" s="41" t="s">
        <v>52</v>
      </c>
    </row>
    <row r="115" spans="1:16" ht="13.2" x14ac:dyDescent="0.25">
      <c r="A115" s="37" t="s">
        <v>57</v>
      </c>
      <c r="E115" s="42" t="s">
        <v>135</v>
      </c>
    </row>
    <row r="116" spans="1:16" ht="13.2" x14ac:dyDescent="0.25">
      <c r="A116" t="s">
        <v>59</v>
      </c>
      <c r="E116" s="41" t="s">
        <v>60</v>
      </c>
    </row>
    <row r="117" spans="1:16" ht="13.2" x14ac:dyDescent="0.25">
      <c r="A117" t="s">
        <v>49</v>
      </c>
      <c r="B117" s="36" t="s">
        <v>152</v>
      </c>
      <c r="C117" s="36" t="s">
        <v>153</v>
      </c>
      <c r="D117" s="37" t="s">
        <v>52</v>
      </c>
      <c r="E117" s="13" t="s">
        <v>154</v>
      </c>
      <c r="F117" s="38" t="s">
        <v>148</v>
      </c>
      <c r="G117" s="39">
        <v>40</v>
      </c>
      <c r="H117" s="38">
        <v>0</v>
      </c>
      <c r="I117" s="38">
        <f>ROUND(G117*H117,6)</f>
        <v>0</v>
      </c>
      <c r="L117" s="40">
        <v>0</v>
      </c>
      <c r="M117" s="34">
        <f>ROUND(ROUND(L117,2)*ROUND(G117,3),2)</f>
        <v>0</v>
      </c>
      <c r="N117" s="38" t="s">
        <v>55</v>
      </c>
      <c r="O117">
        <f>(M117*21)/100</f>
        <v>0</v>
      </c>
      <c r="P117" t="s">
        <v>27</v>
      </c>
    </row>
    <row r="118" spans="1:16" ht="13.2" x14ac:dyDescent="0.25">
      <c r="A118" s="37" t="s">
        <v>56</v>
      </c>
      <c r="E118" s="41" t="s">
        <v>52</v>
      </c>
    </row>
    <row r="119" spans="1:16" ht="13.2" x14ac:dyDescent="0.25">
      <c r="A119" s="37" t="s">
        <v>57</v>
      </c>
      <c r="E119" s="42" t="s">
        <v>135</v>
      </c>
    </row>
    <row r="120" spans="1:16" ht="13.2" x14ac:dyDescent="0.25">
      <c r="A120" t="s">
        <v>59</v>
      </c>
      <c r="E120" s="41" t="s">
        <v>60</v>
      </c>
    </row>
    <row r="121" spans="1:16" ht="13.2" x14ac:dyDescent="0.25">
      <c r="A121" t="s">
        <v>49</v>
      </c>
      <c r="B121" s="36" t="s">
        <v>155</v>
      </c>
      <c r="C121" s="36" t="s">
        <v>156</v>
      </c>
      <c r="D121" s="37" t="s">
        <v>52</v>
      </c>
      <c r="E121" s="13" t="s">
        <v>157</v>
      </c>
      <c r="F121" s="38" t="s">
        <v>148</v>
      </c>
      <c r="G121" s="39">
        <v>150</v>
      </c>
      <c r="H121" s="38">
        <v>0</v>
      </c>
      <c r="I121" s="38">
        <f>ROUND(G121*H121,6)</f>
        <v>0</v>
      </c>
      <c r="L121" s="40">
        <v>0</v>
      </c>
      <c r="M121" s="34">
        <f>ROUND(ROUND(L121,2)*ROUND(G121,3),2)</f>
        <v>0</v>
      </c>
      <c r="N121" s="38" t="s">
        <v>55</v>
      </c>
      <c r="O121">
        <f>(M121*21)/100</f>
        <v>0</v>
      </c>
      <c r="P121" t="s">
        <v>27</v>
      </c>
    </row>
    <row r="122" spans="1:16" ht="13.2" x14ac:dyDescent="0.25">
      <c r="A122" s="37" t="s">
        <v>56</v>
      </c>
      <c r="E122" s="41" t="s">
        <v>52</v>
      </c>
    </row>
    <row r="123" spans="1:16" ht="13.2" x14ac:dyDescent="0.25">
      <c r="A123" s="37" t="s">
        <v>57</v>
      </c>
      <c r="E123" s="42" t="s">
        <v>135</v>
      </c>
    </row>
    <row r="124" spans="1:16" ht="13.2" x14ac:dyDescent="0.25">
      <c r="A124" t="s">
        <v>59</v>
      </c>
      <c r="E124" s="41" t="s">
        <v>60</v>
      </c>
    </row>
    <row r="125" spans="1:16" ht="26.4" x14ac:dyDescent="0.25">
      <c r="A125" t="s">
        <v>49</v>
      </c>
      <c r="B125" s="36" t="s">
        <v>158</v>
      </c>
      <c r="C125" s="36" t="s">
        <v>159</v>
      </c>
      <c r="D125" s="37" t="s">
        <v>52</v>
      </c>
      <c r="E125" s="13" t="s">
        <v>160</v>
      </c>
      <c r="F125" s="38" t="s">
        <v>54</v>
      </c>
      <c r="G125" s="39">
        <v>4</v>
      </c>
      <c r="H125" s="38">
        <v>0</v>
      </c>
      <c r="I125" s="38">
        <f>ROUND(G125*H125,6)</f>
        <v>0</v>
      </c>
      <c r="L125" s="40">
        <v>0</v>
      </c>
      <c r="M125" s="34">
        <f>ROUND(ROUND(L125,2)*ROUND(G125,3),2)</f>
        <v>0</v>
      </c>
      <c r="N125" s="38" t="s">
        <v>55</v>
      </c>
      <c r="O125">
        <f>(M125*21)/100</f>
        <v>0</v>
      </c>
      <c r="P125" t="s">
        <v>27</v>
      </c>
    </row>
    <row r="126" spans="1:16" ht="13.2" x14ac:dyDescent="0.25">
      <c r="A126" s="37" t="s">
        <v>56</v>
      </c>
      <c r="E126" s="41" t="s">
        <v>52</v>
      </c>
    </row>
    <row r="127" spans="1:16" ht="13.2" x14ac:dyDescent="0.25">
      <c r="A127" s="37" t="s">
        <v>57</v>
      </c>
      <c r="E127" s="42" t="s">
        <v>135</v>
      </c>
    </row>
    <row r="128" spans="1:16" ht="13.2" x14ac:dyDescent="0.25">
      <c r="A128" t="s">
        <v>59</v>
      </c>
      <c r="E128" s="41" t="s">
        <v>60</v>
      </c>
    </row>
    <row r="129" spans="1:16" ht="26.4" x14ac:dyDescent="0.25">
      <c r="A129" t="s">
        <v>49</v>
      </c>
      <c r="B129" s="36" t="s">
        <v>161</v>
      </c>
      <c r="C129" s="36" t="s">
        <v>162</v>
      </c>
      <c r="D129" s="37" t="s">
        <v>52</v>
      </c>
      <c r="E129" s="13" t="s">
        <v>163</v>
      </c>
      <c r="F129" s="38" t="s">
        <v>54</v>
      </c>
      <c r="G129" s="39">
        <v>10</v>
      </c>
      <c r="H129" s="38">
        <v>0</v>
      </c>
      <c r="I129" s="38">
        <f>ROUND(G129*H129,6)</f>
        <v>0</v>
      </c>
      <c r="L129" s="40">
        <v>0</v>
      </c>
      <c r="M129" s="34">
        <f>ROUND(ROUND(L129,2)*ROUND(G129,3),2)</f>
        <v>0</v>
      </c>
      <c r="N129" s="38" t="s">
        <v>55</v>
      </c>
      <c r="O129">
        <f>(M129*21)/100</f>
        <v>0</v>
      </c>
      <c r="P129" t="s">
        <v>27</v>
      </c>
    </row>
    <row r="130" spans="1:16" ht="13.2" x14ac:dyDescent="0.25">
      <c r="A130" s="37" t="s">
        <v>56</v>
      </c>
      <c r="E130" s="41" t="s">
        <v>52</v>
      </c>
    </row>
    <row r="131" spans="1:16" ht="13.2" x14ac:dyDescent="0.25">
      <c r="A131" s="37" t="s">
        <v>57</v>
      </c>
      <c r="E131" s="42" t="s">
        <v>135</v>
      </c>
    </row>
    <row r="132" spans="1:16" ht="13.2" x14ac:dyDescent="0.25">
      <c r="A132" t="s">
        <v>59</v>
      </c>
      <c r="E132" s="41" t="s">
        <v>60</v>
      </c>
    </row>
    <row r="133" spans="1:16" ht="13.2" x14ac:dyDescent="0.25">
      <c r="A133" t="s">
        <v>49</v>
      </c>
      <c r="B133" s="36" t="s">
        <v>164</v>
      </c>
      <c r="C133" s="36" t="s">
        <v>165</v>
      </c>
      <c r="D133" s="37" t="s">
        <v>52</v>
      </c>
      <c r="E133" s="13" t="s">
        <v>166</v>
      </c>
      <c r="F133" s="38" t="s">
        <v>54</v>
      </c>
      <c r="G133" s="39">
        <v>30</v>
      </c>
      <c r="H133" s="38">
        <v>0</v>
      </c>
      <c r="I133" s="38">
        <f>ROUND(G133*H133,6)</f>
        <v>0</v>
      </c>
      <c r="L133" s="40">
        <v>0</v>
      </c>
      <c r="M133" s="34">
        <f>ROUND(ROUND(L133,2)*ROUND(G133,3),2)</f>
        <v>0</v>
      </c>
      <c r="N133" s="38" t="s">
        <v>55</v>
      </c>
      <c r="O133">
        <f>(M133*21)/100</f>
        <v>0</v>
      </c>
      <c r="P133" t="s">
        <v>27</v>
      </c>
    </row>
    <row r="134" spans="1:16" ht="13.2" x14ac:dyDescent="0.25">
      <c r="A134" s="37" t="s">
        <v>56</v>
      </c>
      <c r="E134" s="41" t="s">
        <v>52</v>
      </c>
    </row>
    <row r="135" spans="1:16" ht="13.2" x14ac:dyDescent="0.25">
      <c r="A135" s="37" t="s">
        <v>57</v>
      </c>
      <c r="E135" s="42" t="s">
        <v>135</v>
      </c>
    </row>
    <row r="136" spans="1:16" ht="13.2" x14ac:dyDescent="0.25">
      <c r="A136" t="s">
        <v>59</v>
      </c>
      <c r="E136" s="41" t="s">
        <v>60</v>
      </c>
    </row>
    <row r="137" spans="1:16" ht="13.2" x14ac:dyDescent="0.25">
      <c r="A137" t="s">
        <v>49</v>
      </c>
      <c r="B137" s="36" t="s">
        <v>167</v>
      </c>
      <c r="C137" s="36" t="s">
        <v>168</v>
      </c>
      <c r="D137" s="37" t="s">
        <v>52</v>
      </c>
      <c r="E137" s="13" t="s">
        <v>169</v>
      </c>
      <c r="F137" s="38" t="s">
        <v>54</v>
      </c>
      <c r="G137" s="39">
        <v>30</v>
      </c>
      <c r="H137" s="38">
        <v>0</v>
      </c>
      <c r="I137" s="38">
        <f>ROUND(G137*H137,6)</f>
        <v>0</v>
      </c>
      <c r="L137" s="40">
        <v>0</v>
      </c>
      <c r="M137" s="34">
        <f>ROUND(ROUND(L137,2)*ROUND(G137,3),2)</f>
        <v>0</v>
      </c>
      <c r="N137" s="38" t="s">
        <v>55</v>
      </c>
      <c r="O137">
        <f>(M137*21)/100</f>
        <v>0</v>
      </c>
      <c r="P137" t="s">
        <v>27</v>
      </c>
    </row>
    <row r="138" spans="1:16" ht="13.2" x14ac:dyDescent="0.25">
      <c r="A138" s="37" t="s">
        <v>56</v>
      </c>
      <c r="E138" s="41" t="s">
        <v>52</v>
      </c>
    </row>
    <row r="139" spans="1:16" ht="13.2" x14ac:dyDescent="0.25">
      <c r="A139" s="37" t="s">
        <v>57</v>
      </c>
      <c r="E139" s="42" t="s">
        <v>135</v>
      </c>
    </row>
    <row r="140" spans="1:16" ht="13.2" x14ac:dyDescent="0.25">
      <c r="A140" t="s">
        <v>59</v>
      </c>
      <c r="E140" s="41" t="s">
        <v>60</v>
      </c>
    </row>
    <row r="141" spans="1:16" ht="13.2" x14ac:dyDescent="0.25">
      <c r="A141" t="s">
        <v>49</v>
      </c>
      <c r="B141" s="36" t="s">
        <v>170</v>
      </c>
      <c r="C141" s="36" t="s">
        <v>171</v>
      </c>
      <c r="D141" s="37" t="s">
        <v>52</v>
      </c>
      <c r="E141" s="13" t="s">
        <v>172</v>
      </c>
      <c r="F141" s="38" t="s">
        <v>54</v>
      </c>
      <c r="G141" s="39">
        <v>10</v>
      </c>
      <c r="H141" s="38">
        <v>0</v>
      </c>
      <c r="I141" s="38">
        <f>ROUND(G141*H141,6)</f>
        <v>0</v>
      </c>
      <c r="L141" s="40">
        <v>0</v>
      </c>
      <c r="M141" s="34">
        <f>ROUND(ROUND(L141,2)*ROUND(G141,3),2)</f>
        <v>0</v>
      </c>
      <c r="N141" s="38" t="s">
        <v>55</v>
      </c>
      <c r="O141">
        <f>(M141*21)/100</f>
        <v>0</v>
      </c>
      <c r="P141" t="s">
        <v>27</v>
      </c>
    </row>
    <row r="142" spans="1:16" ht="13.2" x14ac:dyDescent="0.25">
      <c r="A142" s="37" t="s">
        <v>56</v>
      </c>
      <c r="E142" s="41" t="s">
        <v>52</v>
      </c>
    </row>
    <row r="143" spans="1:16" ht="13.2" x14ac:dyDescent="0.25">
      <c r="A143" s="37" t="s">
        <v>57</v>
      </c>
      <c r="E143" s="42" t="s">
        <v>135</v>
      </c>
    </row>
    <row r="144" spans="1:16" ht="13.2" x14ac:dyDescent="0.25">
      <c r="A144" t="s">
        <v>59</v>
      </c>
      <c r="E144" s="41" t="s">
        <v>60</v>
      </c>
    </row>
    <row r="145" spans="1:16" ht="13.2" x14ac:dyDescent="0.25">
      <c r="A145" t="s">
        <v>49</v>
      </c>
      <c r="B145" s="36" t="s">
        <v>173</v>
      </c>
      <c r="C145" s="36" t="s">
        <v>174</v>
      </c>
      <c r="D145" s="37" t="s">
        <v>52</v>
      </c>
      <c r="E145" s="13" t="s">
        <v>175</v>
      </c>
      <c r="F145" s="38" t="s">
        <v>54</v>
      </c>
      <c r="G145" s="39">
        <v>20</v>
      </c>
      <c r="H145" s="38">
        <v>0</v>
      </c>
      <c r="I145" s="38">
        <f>ROUND(G145*H145,6)</f>
        <v>0</v>
      </c>
      <c r="L145" s="40">
        <v>0</v>
      </c>
      <c r="M145" s="34">
        <f>ROUND(ROUND(L145,2)*ROUND(G145,3),2)</f>
        <v>0</v>
      </c>
      <c r="N145" s="38" t="s">
        <v>55</v>
      </c>
      <c r="O145">
        <f>(M145*21)/100</f>
        <v>0</v>
      </c>
      <c r="P145" t="s">
        <v>27</v>
      </c>
    </row>
    <row r="146" spans="1:16" ht="13.2" x14ac:dyDescent="0.25">
      <c r="A146" s="37" t="s">
        <v>56</v>
      </c>
      <c r="E146" s="41" t="s">
        <v>52</v>
      </c>
    </row>
    <row r="147" spans="1:16" ht="13.2" x14ac:dyDescent="0.25">
      <c r="A147" s="37" t="s">
        <v>57</v>
      </c>
      <c r="E147" s="42" t="s">
        <v>135</v>
      </c>
    </row>
    <row r="148" spans="1:16" ht="13.2" x14ac:dyDescent="0.25">
      <c r="A148" t="s">
        <v>59</v>
      </c>
      <c r="E148" s="41" t="s">
        <v>60</v>
      </c>
    </row>
    <row r="149" spans="1:16" ht="26.4" x14ac:dyDescent="0.25">
      <c r="A149" t="s">
        <v>49</v>
      </c>
      <c r="B149" s="36" t="s">
        <v>176</v>
      </c>
      <c r="C149" s="36" t="s">
        <v>177</v>
      </c>
      <c r="D149" s="37" t="s">
        <v>52</v>
      </c>
      <c r="E149" s="13" t="s">
        <v>178</v>
      </c>
      <c r="F149" s="38" t="s">
        <v>179</v>
      </c>
      <c r="G149" s="39">
        <v>10</v>
      </c>
      <c r="H149" s="38">
        <v>0</v>
      </c>
      <c r="I149" s="38">
        <f>ROUND(G149*H149,6)</f>
        <v>0</v>
      </c>
      <c r="L149" s="40">
        <v>0</v>
      </c>
      <c r="M149" s="34">
        <f>ROUND(ROUND(L149,2)*ROUND(G149,3),2)</f>
        <v>0</v>
      </c>
      <c r="N149" s="38" t="s">
        <v>55</v>
      </c>
      <c r="O149">
        <f>(M149*21)/100</f>
        <v>0</v>
      </c>
      <c r="P149" t="s">
        <v>27</v>
      </c>
    </row>
    <row r="150" spans="1:16" ht="13.2" x14ac:dyDescent="0.25">
      <c r="A150" s="37" t="s">
        <v>56</v>
      </c>
      <c r="E150" s="41" t="s">
        <v>52</v>
      </c>
    </row>
    <row r="151" spans="1:16" ht="13.2" x14ac:dyDescent="0.25">
      <c r="A151" s="37" t="s">
        <v>57</v>
      </c>
      <c r="E151" s="42" t="s">
        <v>52</v>
      </c>
    </row>
    <row r="152" spans="1:16" ht="13.2" x14ac:dyDescent="0.25">
      <c r="A152" t="s">
        <v>59</v>
      </c>
      <c r="E152" s="41" t="s">
        <v>60</v>
      </c>
    </row>
    <row r="153" spans="1:16" ht="13.2" x14ac:dyDescent="0.25">
      <c r="A153" t="s">
        <v>49</v>
      </c>
      <c r="B153" s="36" t="s">
        <v>180</v>
      </c>
      <c r="C153" s="36" t="s">
        <v>181</v>
      </c>
      <c r="D153" s="37" t="s">
        <v>52</v>
      </c>
      <c r="E153" s="13" t="s">
        <v>182</v>
      </c>
      <c r="F153" s="38" t="s">
        <v>148</v>
      </c>
      <c r="G153" s="39">
        <v>50</v>
      </c>
      <c r="H153" s="38">
        <v>0</v>
      </c>
      <c r="I153" s="38">
        <f>ROUND(G153*H153,6)</f>
        <v>0</v>
      </c>
      <c r="L153" s="40">
        <v>0</v>
      </c>
      <c r="M153" s="34">
        <f>ROUND(ROUND(L153,2)*ROUND(G153,3),2)</f>
        <v>0</v>
      </c>
      <c r="N153" s="38" t="s">
        <v>55</v>
      </c>
      <c r="O153">
        <f>(M153*21)/100</f>
        <v>0</v>
      </c>
      <c r="P153" t="s">
        <v>27</v>
      </c>
    </row>
    <row r="154" spans="1:16" ht="13.2" x14ac:dyDescent="0.25">
      <c r="A154" s="37" t="s">
        <v>56</v>
      </c>
      <c r="E154" s="41" t="s">
        <v>52</v>
      </c>
    </row>
    <row r="155" spans="1:16" ht="13.2" x14ac:dyDescent="0.25">
      <c r="A155" s="37" t="s">
        <v>57</v>
      </c>
      <c r="E155" s="42" t="s">
        <v>183</v>
      </c>
    </row>
    <row r="156" spans="1:16" ht="13.2" x14ac:dyDescent="0.25">
      <c r="A156" t="s">
        <v>59</v>
      </c>
      <c r="E156" s="41" t="s">
        <v>60</v>
      </c>
    </row>
    <row r="157" spans="1:16" ht="13.2" x14ac:dyDescent="0.25">
      <c r="A157" t="s">
        <v>49</v>
      </c>
      <c r="B157" s="36" t="s">
        <v>184</v>
      </c>
      <c r="C157" s="36" t="s">
        <v>185</v>
      </c>
      <c r="D157" s="37" t="s">
        <v>52</v>
      </c>
      <c r="E157" s="13" t="s">
        <v>186</v>
      </c>
      <c r="F157" s="38" t="s">
        <v>148</v>
      </c>
      <c r="G157" s="39">
        <v>50</v>
      </c>
      <c r="H157" s="38">
        <v>0</v>
      </c>
      <c r="I157" s="38">
        <f>ROUND(G157*H157,6)</f>
        <v>0</v>
      </c>
      <c r="L157" s="40">
        <v>0</v>
      </c>
      <c r="M157" s="34">
        <f>ROUND(ROUND(L157,2)*ROUND(G157,3),2)</f>
        <v>0</v>
      </c>
      <c r="N157" s="38" t="s">
        <v>55</v>
      </c>
      <c r="O157">
        <f>(M157*21)/100</f>
        <v>0</v>
      </c>
      <c r="P157" t="s">
        <v>27</v>
      </c>
    </row>
    <row r="158" spans="1:16" ht="13.2" x14ac:dyDescent="0.25">
      <c r="A158" s="37" t="s">
        <v>56</v>
      </c>
      <c r="E158" s="41" t="s">
        <v>52</v>
      </c>
    </row>
    <row r="159" spans="1:16" ht="13.2" x14ac:dyDescent="0.25">
      <c r="A159" s="37" t="s">
        <v>57</v>
      </c>
      <c r="E159" s="42" t="s">
        <v>183</v>
      </c>
    </row>
    <row r="160" spans="1:16" ht="13.2" x14ac:dyDescent="0.25">
      <c r="A160" t="s">
        <v>59</v>
      </c>
      <c r="E160" s="41" t="s">
        <v>60</v>
      </c>
    </row>
    <row r="161" spans="1:16" ht="13.2" x14ac:dyDescent="0.25">
      <c r="A161" t="s">
        <v>49</v>
      </c>
      <c r="B161" s="36" t="s">
        <v>187</v>
      </c>
      <c r="C161" s="36" t="s">
        <v>188</v>
      </c>
      <c r="D161" s="37" t="s">
        <v>52</v>
      </c>
      <c r="E161" s="13" t="s">
        <v>189</v>
      </c>
      <c r="F161" s="38" t="s">
        <v>54</v>
      </c>
      <c r="G161" s="39">
        <v>1</v>
      </c>
      <c r="H161" s="38">
        <v>0</v>
      </c>
      <c r="I161" s="38">
        <f>ROUND(G161*H161,6)</f>
        <v>0</v>
      </c>
      <c r="L161" s="40">
        <v>0</v>
      </c>
      <c r="M161" s="34">
        <f>ROUND(ROUND(L161,2)*ROUND(G161,3),2)</f>
        <v>0</v>
      </c>
      <c r="N161" s="38" t="s">
        <v>55</v>
      </c>
      <c r="O161">
        <f>(M161*21)/100</f>
        <v>0</v>
      </c>
      <c r="P161" t="s">
        <v>27</v>
      </c>
    </row>
    <row r="162" spans="1:16" ht="13.2" x14ac:dyDescent="0.25">
      <c r="A162" s="37" t="s">
        <v>56</v>
      </c>
      <c r="E162" s="41" t="s">
        <v>52</v>
      </c>
    </row>
    <row r="163" spans="1:16" ht="13.2" x14ac:dyDescent="0.25">
      <c r="A163" s="37" t="s">
        <v>57</v>
      </c>
      <c r="E163" s="42" t="s">
        <v>183</v>
      </c>
    </row>
    <row r="164" spans="1:16" ht="13.2" x14ac:dyDescent="0.25">
      <c r="A164" t="s">
        <v>59</v>
      </c>
      <c r="E164" s="41" t="s">
        <v>60</v>
      </c>
    </row>
    <row r="165" spans="1:16" ht="13.2" x14ac:dyDescent="0.25">
      <c r="A165" t="s">
        <v>49</v>
      </c>
      <c r="B165" s="36" t="s">
        <v>190</v>
      </c>
      <c r="C165" s="36" t="s">
        <v>191</v>
      </c>
      <c r="D165" s="37" t="s">
        <v>52</v>
      </c>
      <c r="E165" s="13" t="s">
        <v>192</v>
      </c>
      <c r="F165" s="38" t="s">
        <v>54</v>
      </c>
      <c r="G165" s="39">
        <v>1</v>
      </c>
      <c r="H165" s="38">
        <v>0</v>
      </c>
      <c r="I165" s="38">
        <f>ROUND(G165*H165,6)</f>
        <v>0</v>
      </c>
      <c r="L165" s="40">
        <v>0</v>
      </c>
      <c r="M165" s="34">
        <f>ROUND(ROUND(L165,2)*ROUND(G165,3),2)</f>
        <v>0</v>
      </c>
      <c r="N165" s="38" t="s">
        <v>55</v>
      </c>
      <c r="O165">
        <f>(M165*21)/100</f>
        <v>0</v>
      </c>
      <c r="P165" t="s">
        <v>27</v>
      </c>
    </row>
    <row r="166" spans="1:16" ht="13.2" x14ac:dyDescent="0.25">
      <c r="A166" s="37" t="s">
        <v>56</v>
      </c>
      <c r="E166" s="41" t="s">
        <v>52</v>
      </c>
    </row>
    <row r="167" spans="1:16" ht="13.2" x14ac:dyDescent="0.25">
      <c r="A167" s="37" t="s">
        <v>57</v>
      </c>
      <c r="E167" s="42" t="s">
        <v>183</v>
      </c>
    </row>
    <row r="168" spans="1:16" ht="13.2" x14ac:dyDescent="0.25">
      <c r="A168" t="s">
        <v>59</v>
      </c>
      <c r="E168" s="41" t="s">
        <v>60</v>
      </c>
    </row>
    <row r="169" spans="1:16" ht="13.2" x14ac:dyDescent="0.25">
      <c r="A169" t="s">
        <v>49</v>
      </c>
      <c r="B169" s="36" t="s">
        <v>193</v>
      </c>
      <c r="C169" s="36" t="s">
        <v>194</v>
      </c>
      <c r="D169" s="37" t="s">
        <v>52</v>
      </c>
      <c r="E169" s="13" t="s">
        <v>195</v>
      </c>
      <c r="F169" s="38" t="s">
        <v>148</v>
      </c>
      <c r="G169" s="39">
        <v>50</v>
      </c>
      <c r="H169" s="38">
        <v>0</v>
      </c>
      <c r="I169" s="38">
        <f>ROUND(G169*H169,6)</f>
        <v>0</v>
      </c>
      <c r="L169" s="40">
        <v>0</v>
      </c>
      <c r="M169" s="34">
        <f>ROUND(ROUND(L169,2)*ROUND(G169,3),2)</f>
        <v>0</v>
      </c>
      <c r="N169" s="38" t="s">
        <v>55</v>
      </c>
      <c r="O169">
        <f>(M169*21)/100</f>
        <v>0</v>
      </c>
      <c r="P169" t="s">
        <v>27</v>
      </c>
    </row>
    <row r="170" spans="1:16" ht="13.2" x14ac:dyDescent="0.25">
      <c r="A170" s="37" t="s">
        <v>56</v>
      </c>
      <c r="E170" s="41" t="s">
        <v>52</v>
      </c>
    </row>
    <row r="171" spans="1:16" ht="13.2" x14ac:dyDescent="0.25">
      <c r="A171" s="37" t="s">
        <v>57</v>
      </c>
      <c r="E171" s="42" t="s">
        <v>183</v>
      </c>
    </row>
    <row r="172" spans="1:16" ht="13.2" x14ac:dyDescent="0.25">
      <c r="A172" t="s">
        <v>59</v>
      </c>
      <c r="E172" s="41" t="s">
        <v>60</v>
      </c>
    </row>
    <row r="173" spans="1:16" ht="13.2" x14ac:dyDescent="0.25">
      <c r="A173" t="s">
        <v>49</v>
      </c>
      <c r="B173" s="36" t="s">
        <v>196</v>
      </c>
      <c r="C173" s="36" t="s">
        <v>197</v>
      </c>
      <c r="D173" s="37" t="s">
        <v>52</v>
      </c>
      <c r="E173" s="13" t="s">
        <v>198</v>
      </c>
      <c r="F173" s="38" t="s">
        <v>199</v>
      </c>
      <c r="G173" s="39">
        <v>1</v>
      </c>
      <c r="H173" s="38">
        <v>0</v>
      </c>
      <c r="I173" s="38">
        <f>ROUND(G173*H173,6)</f>
        <v>0</v>
      </c>
      <c r="L173" s="40">
        <v>0</v>
      </c>
      <c r="M173" s="34">
        <f>ROUND(ROUND(L173,2)*ROUND(G173,3),2)</f>
        <v>0</v>
      </c>
      <c r="N173" s="38" t="s">
        <v>55</v>
      </c>
      <c r="O173">
        <f>(M173*21)/100</f>
        <v>0</v>
      </c>
      <c r="P173" t="s">
        <v>27</v>
      </c>
    </row>
    <row r="174" spans="1:16" ht="13.2" x14ac:dyDescent="0.25">
      <c r="A174" s="37" t="s">
        <v>56</v>
      </c>
      <c r="E174" s="41" t="s">
        <v>52</v>
      </c>
    </row>
    <row r="175" spans="1:16" ht="13.2" x14ac:dyDescent="0.25">
      <c r="A175" s="37" t="s">
        <v>57</v>
      </c>
      <c r="E175" s="42" t="s">
        <v>183</v>
      </c>
    </row>
    <row r="176" spans="1:16" ht="13.2" x14ac:dyDescent="0.25">
      <c r="A176" t="s">
        <v>59</v>
      </c>
      <c r="E176" s="41" t="s">
        <v>60</v>
      </c>
    </row>
    <row r="177" spans="1:16" ht="13.2" x14ac:dyDescent="0.25">
      <c r="A177" t="s">
        <v>49</v>
      </c>
      <c r="B177" s="36" t="s">
        <v>200</v>
      </c>
      <c r="C177" s="36" t="s">
        <v>201</v>
      </c>
      <c r="D177" s="37" t="s">
        <v>52</v>
      </c>
      <c r="E177" s="13" t="s">
        <v>202</v>
      </c>
      <c r="F177" s="38" t="s">
        <v>54</v>
      </c>
      <c r="G177" s="39">
        <v>1</v>
      </c>
      <c r="H177" s="38">
        <v>0</v>
      </c>
      <c r="I177" s="38">
        <f>ROUND(G177*H177,6)</f>
        <v>0</v>
      </c>
      <c r="L177" s="40">
        <v>0</v>
      </c>
      <c r="M177" s="34">
        <f>ROUND(ROUND(L177,2)*ROUND(G177,3),2)</f>
        <v>0</v>
      </c>
      <c r="N177" s="38" t="s">
        <v>55</v>
      </c>
      <c r="O177">
        <f>(M177*21)/100</f>
        <v>0</v>
      </c>
      <c r="P177" t="s">
        <v>27</v>
      </c>
    </row>
    <row r="178" spans="1:16" ht="13.2" x14ac:dyDescent="0.25">
      <c r="A178" s="37" t="s">
        <v>56</v>
      </c>
      <c r="E178" s="41" t="s">
        <v>52</v>
      </c>
    </row>
    <row r="179" spans="1:16" ht="13.2" x14ac:dyDescent="0.25">
      <c r="A179" s="37" t="s">
        <v>57</v>
      </c>
      <c r="E179" s="42" t="s">
        <v>183</v>
      </c>
    </row>
    <row r="180" spans="1:16" ht="13.2" x14ac:dyDescent="0.25">
      <c r="A180" t="s">
        <v>59</v>
      </c>
      <c r="E180" s="41" t="s">
        <v>60</v>
      </c>
    </row>
    <row r="181" spans="1:16" ht="13.2" x14ac:dyDescent="0.25">
      <c r="A181" t="s">
        <v>49</v>
      </c>
      <c r="B181" s="36" t="s">
        <v>203</v>
      </c>
      <c r="C181" s="36" t="s">
        <v>204</v>
      </c>
      <c r="D181" s="37" t="s">
        <v>52</v>
      </c>
      <c r="E181" s="13" t="s">
        <v>205</v>
      </c>
      <c r="F181" s="38" t="s">
        <v>54</v>
      </c>
      <c r="G181" s="39">
        <v>1</v>
      </c>
      <c r="H181" s="38">
        <v>0</v>
      </c>
      <c r="I181" s="38">
        <f>ROUND(G181*H181,6)</f>
        <v>0</v>
      </c>
      <c r="L181" s="40">
        <v>0</v>
      </c>
      <c r="M181" s="34">
        <f>ROUND(ROUND(L181,2)*ROUND(G181,3),2)</f>
        <v>0</v>
      </c>
      <c r="N181" s="38" t="s">
        <v>55</v>
      </c>
      <c r="O181">
        <f>(M181*21)/100</f>
        <v>0</v>
      </c>
      <c r="P181" t="s">
        <v>27</v>
      </c>
    </row>
    <row r="182" spans="1:16" ht="13.2" x14ac:dyDescent="0.25">
      <c r="A182" s="37" t="s">
        <v>56</v>
      </c>
      <c r="E182" s="41" t="s">
        <v>52</v>
      </c>
    </row>
    <row r="183" spans="1:16" ht="13.2" x14ac:dyDescent="0.25">
      <c r="A183" s="37" t="s">
        <v>57</v>
      </c>
      <c r="E183" s="42" t="s">
        <v>183</v>
      </c>
    </row>
    <row r="184" spans="1:16" ht="13.2" x14ac:dyDescent="0.25">
      <c r="A184" t="s">
        <v>59</v>
      </c>
      <c r="E184" s="41" t="s">
        <v>60</v>
      </c>
    </row>
    <row r="185" spans="1:16" ht="13.2" x14ac:dyDescent="0.25">
      <c r="A185" t="s">
        <v>46</v>
      </c>
      <c r="C185" s="33" t="s">
        <v>206</v>
      </c>
      <c r="E185" s="35" t="s">
        <v>207</v>
      </c>
      <c r="J185" s="34">
        <f>0</f>
        <v>0</v>
      </c>
      <c r="K185" s="34">
        <f>0</f>
        <v>0</v>
      </c>
      <c r="L185" s="34">
        <f>0+L186+L190+L194+L198+L202+L206+L210+L214+L218+L222+L226+L230+L234</f>
        <v>0</v>
      </c>
      <c r="M185" s="34">
        <f>0+M186+M190+M194+M198+M202+M206+M210+M214+M218+M222+M226+M230+M234</f>
        <v>0</v>
      </c>
    </row>
    <row r="186" spans="1:16" ht="13.2" x14ac:dyDescent="0.25">
      <c r="A186" t="s">
        <v>49</v>
      </c>
      <c r="B186" s="36" t="s">
        <v>208</v>
      </c>
      <c r="C186" s="36" t="s">
        <v>209</v>
      </c>
      <c r="D186" s="37" t="s">
        <v>52</v>
      </c>
      <c r="E186" s="13" t="s">
        <v>210</v>
      </c>
      <c r="F186" s="38" t="s">
        <v>54</v>
      </c>
      <c r="G186" s="39">
        <v>1</v>
      </c>
      <c r="H186" s="38">
        <v>0</v>
      </c>
      <c r="I186" s="38">
        <f>ROUND(G186*H186,6)</f>
        <v>0</v>
      </c>
      <c r="L186" s="40">
        <v>0</v>
      </c>
      <c r="M186" s="34">
        <f>ROUND(ROUND(L186,2)*ROUND(G186,3),2)</f>
        <v>0</v>
      </c>
      <c r="N186" s="38" t="s">
        <v>55</v>
      </c>
      <c r="O186">
        <f>(M186*21)/100</f>
        <v>0</v>
      </c>
      <c r="P186" t="s">
        <v>27</v>
      </c>
    </row>
    <row r="187" spans="1:16" ht="13.2" x14ac:dyDescent="0.25">
      <c r="A187" s="37" t="s">
        <v>56</v>
      </c>
      <c r="E187" s="41" t="s">
        <v>52</v>
      </c>
    </row>
    <row r="188" spans="1:16" ht="13.2" x14ac:dyDescent="0.25">
      <c r="A188" s="37" t="s">
        <v>57</v>
      </c>
      <c r="E188" s="42" t="s">
        <v>52</v>
      </c>
    </row>
    <row r="189" spans="1:16" ht="13.2" x14ac:dyDescent="0.25">
      <c r="A189" t="s">
        <v>59</v>
      </c>
      <c r="E189" s="41" t="s">
        <v>60</v>
      </c>
    </row>
    <row r="190" spans="1:16" ht="13.2" x14ac:dyDescent="0.25">
      <c r="A190" t="s">
        <v>49</v>
      </c>
      <c r="B190" s="36" t="s">
        <v>211</v>
      </c>
      <c r="C190" s="36" t="s">
        <v>212</v>
      </c>
      <c r="D190" s="37" t="s">
        <v>52</v>
      </c>
      <c r="E190" s="13" t="s">
        <v>213</v>
      </c>
      <c r="F190" s="38" t="s">
        <v>54</v>
      </c>
      <c r="G190" s="39">
        <v>1</v>
      </c>
      <c r="H190" s="38">
        <v>0</v>
      </c>
      <c r="I190" s="38">
        <f>ROUND(G190*H190,6)</f>
        <v>0</v>
      </c>
      <c r="L190" s="40">
        <v>0</v>
      </c>
      <c r="M190" s="34">
        <f>ROUND(ROUND(L190,2)*ROUND(G190,3),2)</f>
        <v>0</v>
      </c>
      <c r="N190" s="38" t="s">
        <v>55</v>
      </c>
      <c r="O190">
        <f>(M190*21)/100</f>
        <v>0</v>
      </c>
      <c r="P190" t="s">
        <v>27</v>
      </c>
    </row>
    <row r="191" spans="1:16" ht="13.2" x14ac:dyDescent="0.25">
      <c r="A191" s="37" t="s">
        <v>56</v>
      </c>
      <c r="E191" s="41" t="s">
        <v>52</v>
      </c>
    </row>
    <row r="192" spans="1:16" ht="13.2" x14ac:dyDescent="0.25">
      <c r="A192" s="37" t="s">
        <v>57</v>
      </c>
      <c r="E192" s="42" t="s">
        <v>52</v>
      </c>
    </row>
    <row r="193" spans="1:16" ht="13.2" x14ac:dyDescent="0.25">
      <c r="A193" t="s">
        <v>59</v>
      </c>
      <c r="E193" s="41" t="s">
        <v>60</v>
      </c>
    </row>
    <row r="194" spans="1:16" ht="13.2" x14ac:dyDescent="0.25">
      <c r="A194" t="s">
        <v>49</v>
      </c>
      <c r="B194" s="36" t="s">
        <v>214</v>
      </c>
      <c r="C194" s="36" t="s">
        <v>215</v>
      </c>
      <c r="D194" s="37" t="s">
        <v>52</v>
      </c>
      <c r="E194" s="13" t="s">
        <v>216</v>
      </c>
      <c r="F194" s="38" t="s">
        <v>217</v>
      </c>
      <c r="G194" s="39">
        <v>1.2</v>
      </c>
      <c r="H194" s="38">
        <v>0</v>
      </c>
      <c r="I194" s="38">
        <f>ROUND(G194*H194,6)</f>
        <v>0</v>
      </c>
      <c r="L194" s="40">
        <v>0</v>
      </c>
      <c r="M194" s="34">
        <f>ROUND(ROUND(L194,2)*ROUND(G194,3),2)</f>
        <v>0</v>
      </c>
      <c r="N194" s="38" t="s">
        <v>55</v>
      </c>
      <c r="O194">
        <f>(M194*21)/100</f>
        <v>0</v>
      </c>
      <c r="P194" t="s">
        <v>27</v>
      </c>
    </row>
    <row r="195" spans="1:16" ht="13.2" x14ac:dyDescent="0.25">
      <c r="A195" s="37" t="s">
        <v>56</v>
      </c>
      <c r="E195" s="41" t="s">
        <v>52</v>
      </c>
    </row>
    <row r="196" spans="1:16" ht="13.2" x14ac:dyDescent="0.25">
      <c r="A196" s="37" t="s">
        <v>57</v>
      </c>
      <c r="E196" s="42" t="s">
        <v>52</v>
      </c>
    </row>
    <row r="197" spans="1:16" ht="13.2" x14ac:dyDescent="0.25">
      <c r="A197" t="s">
        <v>59</v>
      </c>
      <c r="E197" s="41" t="s">
        <v>60</v>
      </c>
    </row>
    <row r="198" spans="1:16" ht="13.2" x14ac:dyDescent="0.25">
      <c r="A198" t="s">
        <v>49</v>
      </c>
      <c r="B198" s="36" t="s">
        <v>218</v>
      </c>
      <c r="C198" s="36" t="s">
        <v>219</v>
      </c>
      <c r="D198" s="37" t="s">
        <v>52</v>
      </c>
      <c r="E198" s="13" t="s">
        <v>220</v>
      </c>
      <c r="F198" s="38" t="s">
        <v>148</v>
      </c>
      <c r="G198" s="39">
        <v>50</v>
      </c>
      <c r="H198" s="38">
        <v>0</v>
      </c>
      <c r="I198" s="38">
        <f>ROUND(G198*H198,6)</f>
        <v>0</v>
      </c>
      <c r="L198" s="40">
        <v>0</v>
      </c>
      <c r="M198" s="34">
        <f>ROUND(ROUND(L198,2)*ROUND(G198,3),2)</f>
        <v>0</v>
      </c>
      <c r="N198" s="38" t="s">
        <v>55</v>
      </c>
      <c r="O198">
        <f>(M198*21)/100</f>
        <v>0</v>
      </c>
      <c r="P198" t="s">
        <v>27</v>
      </c>
    </row>
    <row r="199" spans="1:16" ht="13.2" x14ac:dyDescent="0.25">
      <c r="A199" s="37" t="s">
        <v>56</v>
      </c>
      <c r="E199" s="41" t="s">
        <v>52</v>
      </c>
    </row>
    <row r="200" spans="1:16" ht="13.2" x14ac:dyDescent="0.25">
      <c r="A200" s="37" t="s">
        <v>57</v>
      </c>
      <c r="E200" s="42" t="s">
        <v>52</v>
      </c>
    </row>
    <row r="201" spans="1:16" ht="13.2" x14ac:dyDescent="0.25">
      <c r="A201" t="s">
        <v>59</v>
      </c>
      <c r="E201" s="41" t="s">
        <v>60</v>
      </c>
    </row>
    <row r="202" spans="1:16" ht="13.2" x14ac:dyDescent="0.25">
      <c r="A202" t="s">
        <v>49</v>
      </c>
      <c r="B202" s="36" t="s">
        <v>221</v>
      </c>
      <c r="C202" s="36" t="s">
        <v>222</v>
      </c>
      <c r="D202" s="37" t="s">
        <v>52</v>
      </c>
      <c r="E202" s="13" t="s">
        <v>223</v>
      </c>
      <c r="F202" s="38" t="s">
        <v>54</v>
      </c>
      <c r="G202" s="39">
        <v>24</v>
      </c>
      <c r="H202" s="38">
        <v>0</v>
      </c>
      <c r="I202" s="38">
        <f>ROUND(G202*H202,6)</f>
        <v>0</v>
      </c>
      <c r="L202" s="40">
        <v>0</v>
      </c>
      <c r="M202" s="34">
        <f>ROUND(ROUND(L202,2)*ROUND(G202,3),2)</f>
        <v>0</v>
      </c>
      <c r="N202" s="38" t="s">
        <v>55</v>
      </c>
      <c r="O202">
        <f>(M202*21)/100</f>
        <v>0</v>
      </c>
      <c r="P202" t="s">
        <v>27</v>
      </c>
    </row>
    <row r="203" spans="1:16" ht="13.2" x14ac:dyDescent="0.25">
      <c r="A203" s="37" t="s">
        <v>56</v>
      </c>
      <c r="E203" s="41" t="s">
        <v>52</v>
      </c>
    </row>
    <row r="204" spans="1:16" ht="13.2" x14ac:dyDescent="0.25">
      <c r="A204" s="37" t="s">
        <v>57</v>
      </c>
      <c r="E204" s="42" t="s">
        <v>52</v>
      </c>
    </row>
    <row r="205" spans="1:16" ht="13.2" x14ac:dyDescent="0.25">
      <c r="A205" t="s">
        <v>59</v>
      </c>
      <c r="E205" s="41" t="s">
        <v>60</v>
      </c>
    </row>
    <row r="206" spans="1:16" ht="13.2" x14ac:dyDescent="0.25">
      <c r="A206" t="s">
        <v>49</v>
      </c>
      <c r="B206" s="36" t="s">
        <v>224</v>
      </c>
      <c r="C206" s="36" t="s">
        <v>225</v>
      </c>
      <c r="D206" s="37" t="s">
        <v>52</v>
      </c>
      <c r="E206" s="13" t="s">
        <v>226</v>
      </c>
      <c r="F206" s="38" t="s">
        <v>54</v>
      </c>
      <c r="G206" s="39">
        <v>1</v>
      </c>
      <c r="H206" s="38">
        <v>0</v>
      </c>
      <c r="I206" s="38">
        <f>ROUND(G206*H206,6)</f>
        <v>0</v>
      </c>
      <c r="L206" s="40">
        <v>0</v>
      </c>
      <c r="M206" s="34">
        <f>ROUND(ROUND(L206,2)*ROUND(G206,3),2)</f>
        <v>0</v>
      </c>
      <c r="N206" s="38" t="s">
        <v>55</v>
      </c>
      <c r="O206">
        <f>(M206*21)/100</f>
        <v>0</v>
      </c>
      <c r="P206" t="s">
        <v>27</v>
      </c>
    </row>
    <row r="207" spans="1:16" ht="13.2" x14ac:dyDescent="0.25">
      <c r="A207" s="37" t="s">
        <v>56</v>
      </c>
      <c r="E207" s="41" t="s">
        <v>52</v>
      </c>
    </row>
    <row r="208" spans="1:16" ht="13.2" x14ac:dyDescent="0.25">
      <c r="A208" s="37" t="s">
        <v>57</v>
      </c>
      <c r="E208" s="42" t="s">
        <v>52</v>
      </c>
    </row>
    <row r="209" spans="1:16" ht="13.2" x14ac:dyDescent="0.25">
      <c r="A209" t="s">
        <v>59</v>
      </c>
      <c r="E209" s="41" t="s">
        <v>60</v>
      </c>
    </row>
    <row r="210" spans="1:16" ht="13.2" x14ac:dyDescent="0.25">
      <c r="A210" t="s">
        <v>49</v>
      </c>
      <c r="B210" s="36" t="s">
        <v>227</v>
      </c>
      <c r="C210" s="36" t="s">
        <v>228</v>
      </c>
      <c r="D210" s="37" t="s">
        <v>52</v>
      </c>
      <c r="E210" s="13" t="s">
        <v>229</v>
      </c>
      <c r="F210" s="38" t="s">
        <v>54</v>
      </c>
      <c r="G210" s="39">
        <v>1</v>
      </c>
      <c r="H210" s="38">
        <v>0</v>
      </c>
      <c r="I210" s="38">
        <f>ROUND(G210*H210,6)</f>
        <v>0</v>
      </c>
      <c r="L210" s="40">
        <v>0</v>
      </c>
      <c r="M210" s="34">
        <f>ROUND(ROUND(L210,2)*ROUND(G210,3),2)</f>
        <v>0</v>
      </c>
      <c r="N210" s="38" t="s">
        <v>55</v>
      </c>
      <c r="O210">
        <f>(M210*21)/100</f>
        <v>0</v>
      </c>
      <c r="P210" t="s">
        <v>27</v>
      </c>
    </row>
    <row r="211" spans="1:16" ht="13.2" x14ac:dyDescent="0.25">
      <c r="A211" s="37" t="s">
        <v>56</v>
      </c>
      <c r="E211" s="41" t="s">
        <v>52</v>
      </c>
    </row>
    <row r="212" spans="1:16" ht="13.2" x14ac:dyDescent="0.25">
      <c r="A212" s="37" t="s">
        <v>57</v>
      </c>
      <c r="E212" s="42" t="s">
        <v>52</v>
      </c>
    </row>
    <row r="213" spans="1:16" ht="13.2" x14ac:dyDescent="0.25">
      <c r="A213" t="s">
        <v>59</v>
      </c>
      <c r="E213" s="41" t="s">
        <v>60</v>
      </c>
    </row>
    <row r="214" spans="1:16" ht="13.2" x14ac:dyDescent="0.25">
      <c r="A214" t="s">
        <v>49</v>
      </c>
      <c r="B214" s="36" t="s">
        <v>230</v>
      </c>
      <c r="C214" s="36" t="s">
        <v>231</v>
      </c>
      <c r="D214" s="37" t="s">
        <v>52</v>
      </c>
      <c r="E214" s="13" t="s">
        <v>232</v>
      </c>
      <c r="F214" s="38" t="s">
        <v>54</v>
      </c>
      <c r="G214" s="39">
        <v>1</v>
      </c>
      <c r="H214" s="38">
        <v>0</v>
      </c>
      <c r="I214" s="38">
        <f>ROUND(G214*H214,6)</f>
        <v>0</v>
      </c>
      <c r="L214" s="40">
        <v>0</v>
      </c>
      <c r="M214" s="34">
        <f>ROUND(ROUND(L214,2)*ROUND(G214,3),2)</f>
        <v>0</v>
      </c>
      <c r="N214" s="38" t="s">
        <v>55</v>
      </c>
      <c r="O214">
        <f>(M214*21)/100</f>
        <v>0</v>
      </c>
      <c r="P214" t="s">
        <v>27</v>
      </c>
    </row>
    <row r="215" spans="1:16" ht="13.2" x14ac:dyDescent="0.25">
      <c r="A215" s="37" t="s">
        <v>56</v>
      </c>
      <c r="E215" s="41" t="s">
        <v>52</v>
      </c>
    </row>
    <row r="216" spans="1:16" ht="13.2" x14ac:dyDescent="0.25">
      <c r="A216" s="37" t="s">
        <v>57</v>
      </c>
      <c r="E216" s="42" t="s">
        <v>52</v>
      </c>
    </row>
    <row r="217" spans="1:16" ht="13.2" x14ac:dyDescent="0.25">
      <c r="A217" t="s">
        <v>59</v>
      </c>
      <c r="E217" s="41" t="s">
        <v>60</v>
      </c>
    </row>
    <row r="218" spans="1:16" ht="13.2" x14ac:dyDescent="0.25">
      <c r="A218" t="s">
        <v>49</v>
      </c>
      <c r="B218" s="36" t="s">
        <v>233</v>
      </c>
      <c r="C218" s="36" t="s">
        <v>234</v>
      </c>
      <c r="D218" s="37" t="s">
        <v>52</v>
      </c>
      <c r="E218" s="13" t="s">
        <v>235</v>
      </c>
      <c r="F218" s="38" t="s">
        <v>236</v>
      </c>
      <c r="G218" s="39">
        <v>12</v>
      </c>
      <c r="H218" s="38">
        <v>0</v>
      </c>
      <c r="I218" s="38">
        <f>ROUND(G218*H218,6)</f>
        <v>0</v>
      </c>
      <c r="L218" s="40">
        <v>0</v>
      </c>
      <c r="M218" s="34">
        <f>ROUND(ROUND(L218,2)*ROUND(G218,3),2)</f>
        <v>0</v>
      </c>
      <c r="N218" s="38" t="s">
        <v>55</v>
      </c>
      <c r="O218">
        <f>(M218*21)/100</f>
        <v>0</v>
      </c>
      <c r="P218" t="s">
        <v>27</v>
      </c>
    </row>
    <row r="219" spans="1:16" ht="13.2" x14ac:dyDescent="0.25">
      <c r="A219" s="37" t="s">
        <v>56</v>
      </c>
      <c r="E219" s="41" t="s">
        <v>52</v>
      </c>
    </row>
    <row r="220" spans="1:16" ht="13.2" x14ac:dyDescent="0.25">
      <c r="A220" s="37" t="s">
        <v>57</v>
      </c>
      <c r="E220" s="42" t="s">
        <v>52</v>
      </c>
    </row>
    <row r="221" spans="1:16" ht="13.2" x14ac:dyDescent="0.25">
      <c r="A221" t="s">
        <v>59</v>
      </c>
      <c r="E221" s="41" t="s">
        <v>60</v>
      </c>
    </row>
    <row r="222" spans="1:16" ht="13.2" x14ac:dyDescent="0.25">
      <c r="A222" t="s">
        <v>49</v>
      </c>
      <c r="B222" s="36" t="s">
        <v>237</v>
      </c>
      <c r="C222" s="36" t="s">
        <v>238</v>
      </c>
      <c r="D222" s="37" t="s">
        <v>52</v>
      </c>
      <c r="E222" s="13" t="s">
        <v>239</v>
      </c>
      <c r="F222" s="38" t="s">
        <v>54</v>
      </c>
      <c r="G222" s="39">
        <v>12</v>
      </c>
      <c r="H222" s="38">
        <v>0</v>
      </c>
      <c r="I222" s="38">
        <f>ROUND(G222*H222,6)</f>
        <v>0</v>
      </c>
      <c r="L222" s="40">
        <v>0</v>
      </c>
      <c r="M222" s="34">
        <f>ROUND(ROUND(L222,2)*ROUND(G222,3),2)</f>
        <v>0</v>
      </c>
      <c r="N222" s="38" t="s">
        <v>55</v>
      </c>
      <c r="O222">
        <f>(M222*21)/100</f>
        <v>0</v>
      </c>
      <c r="P222" t="s">
        <v>27</v>
      </c>
    </row>
    <row r="223" spans="1:16" ht="13.2" x14ac:dyDescent="0.25">
      <c r="A223" s="37" t="s">
        <v>56</v>
      </c>
      <c r="E223" s="41" t="s">
        <v>52</v>
      </c>
    </row>
    <row r="224" spans="1:16" ht="13.2" x14ac:dyDescent="0.25">
      <c r="A224" s="37" t="s">
        <v>57</v>
      </c>
      <c r="E224" s="42" t="s">
        <v>52</v>
      </c>
    </row>
    <row r="225" spans="1:16" ht="13.2" x14ac:dyDescent="0.25">
      <c r="A225" t="s">
        <v>59</v>
      </c>
      <c r="E225" s="41" t="s">
        <v>60</v>
      </c>
    </row>
    <row r="226" spans="1:16" ht="13.2" x14ac:dyDescent="0.25">
      <c r="A226" t="s">
        <v>49</v>
      </c>
      <c r="B226" s="36" t="s">
        <v>240</v>
      </c>
      <c r="C226" s="36" t="s">
        <v>241</v>
      </c>
      <c r="D226" s="37" t="s">
        <v>52</v>
      </c>
      <c r="E226" s="13" t="s">
        <v>242</v>
      </c>
      <c r="F226" s="38" t="s">
        <v>54</v>
      </c>
      <c r="G226" s="39">
        <v>12</v>
      </c>
      <c r="H226" s="38">
        <v>0</v>
      </c>
      <c r="I226" s="38">
        <f>ROUND(G226*H226,6)</f>
        <v>0</v>
      </c>
      <c r="L226" s="40">
        <v>0</v>
      </c>
      <c r="M226" s="34">
        <f>ROUND(ROUND(L226,2)*ROUND(G226,3),2)</f>
        <v>0</v>
      </c>
      <c r="N226" s="38" t="s">
        <v>55</v>
      </c>
      <c r="O226">
        <f>(M226*21)/100</f>
        <v>0</v>
      </c>
      <c r="P226" t="s">
        <v>27</v>
      </c>
    </row>
    <row r="227" spans="1:16" ht="13.2" x14ac:dyDescent="0.25">
      <c r="A227" s="37" t="s">
        <v>56</v>
      </c>
      <c r="E227" s="41" t="s">
        <v>52</v>
      </c>
    </row>
    <row r="228" spans="1:16" ht="13.2" x14ac:dyDescent="0.25">
      <c r="A228" s="37" t="s">
        <v>57</v>
      </c>
      <c r="E228" s="42" t="s">
        <v>52</v>
      </c>
    </row>
    <row r="229" spans="1:16" ht="13.2" x14ac:dyDescent="0.25">
      <c r="A229" t="s">
        <v>59</v>
      </c>
      <c r="E229" s="41" t="s">
        <v>60</v>
      </c>
    </row>
    <row r="230" spans="1:16" ht="13.2" x14ac:dyDescent="0.25">
      <c r="A230" t="s">
        <v>49</v>
      </c>
      <c r="B230" s="36" t="s">
        <v>243</v>
      </c>
      <c r="C230" s="36" t="s">
        <v>244</v>
      </c>
      <c r="D230" s="37" t="s">
        <v>52</v>
      </c>
      <c r="E230" s="13" t="s">
        <v>245</v>
      </c>
      <c r="F230" s="38" t="s">
        <v>54</v>
      </c>
      <c r="G230" s="39">
        <v>1</v>
      </c>
      <c r="H230" s="38">
        <v>0</v>
      </c>
      <c r="I230" s="38">
        <f>ROUND(G230*H230,6)</f>
        <v>0</v>
      </c>
      <c r="L230" s="40">
        <v>0</v>
      </c>
      <c r="M230" s="34">
        <f>ROUND(ROUND(L230,2)*ROUND(G230,3),2)</f>
        <v>0</v>
      </c>
      <c r="N230" s="38" t="s">
        <v>55</v>
      </c>
      <c r="O230">
        <f>(M230*21)/100</f>
        <v>0</v>
      </c>
      <c r="P230" t="s">
        <v>27</v>
      </c>
    </row>
    <row r="231" spans="1:16" ht="13.2" x14ac:dyDescent="0.25">
      <c r="A231" s="37" t="s">
        <v>56</v>
      </c>
      <c r="E231" s="41" t="s">
        <v>52</v>
      </c>
    </row>
    <row r="232" spans="1:16" ht="13.2" x14ac:dyDescent="0.25">
      <c r="A232" s="37" t="s">
        <v>57</v>
      </c>
      <c r="E232" s="42" t="s">
        <v>52</v>
      </c>
    </row>
    <row r="233" spans="1:16" ht="13.2" x14ac:dyDescent="0.25">
      <c r="A233" t="s">
        <v>59</v>
      </c>
      <c r="E233" s="41" t="s">
        <v>60</v>
      </c>
    </row>
    <row r="234" spans="1:16" ht="13.2" x14ac:dyDescent="0.25">
      <c r="A234" t="s">
        <v>49</v>
      </c>
      <c r="B234" s="36" t="s">
        <v>246</v>
      </c>
      <c r="C234" s="36" t="s">
        <v>247</v>
      </c>
      <c r="D234" s="37" t="s">
        <v>52</v>
      </c>
      <c r="E234" s="13" t="s">
        <v>248</v>
      </c>
      <c r="F234" s="38" t="s">
        <v>54</v>
      </c>
      <c r="G234" s="39">
        <v>1</v>
      </c>
      <c r="H234" s="38">
        <v>0</v>
      </c>
      <c r="I234" s="38">
        <f>ROUND(G234*H234,6)</f>
        <v>0</v>
      </c>
      <c r="L234" s="40">
        <v>0</v>
      </c>
      <c r="M234" s="34">
        <f>ROUND(ROUND(L234,2)*ROUND(G234,3),2)</f>
        <v>0</v>
      </c>
      <c r="N234" s="38" t="s">
        <v>55</v>
      </c>
      <c r="O234">
        <f>(M234*21)/100</f>
        <v>0</v>
      </c>
      <c r="P234" t="s">
        <v>27</v>
      </c>
    </row>
    <row r="235" spans="1:16" ht="13.2" x14ac:dyDescent="0.25">
      <c r="A235" s="37" t="s">
        <v>56</v>
      </c>
      <c r="E235" s="41" t="s">
        <v>52</v>
      </c>
    </row>
    <row r="236" spans="1:16" ht="13.2" x14ac:dyDescent="0.25">
      <c r="A236" s="37" t="s">
        <v>57</v>
      </c>
      <c r="E236" s="42" t="s">
        <v>52</v>
      </c>
    </row>
    <row r="237" spans="1:16" ht="13.2" x14ac:dyDescent="0.25">
      <c r="A237" t="s">
        <v>59</v>
      </c>
      <c r="E237" s="41" t="s">
        <v>60</v>
      </c>
    </row>
    <row r="238" spans="1:16" ht="13.2" x14ac:dyDescent="0.25">
      <c r="A238" t="s">
        <v>46</v>
      </c>
      <c r="C238" s="33" t="s">
        <v>249</v>
      </c>
      <c r="E238" s="35" t="s">
        <v>250</v>
      </c>
      <c r="J238" s="34">
        <f>0</f>
        <v>0</v>
      </c>
      <c r="K238" s="34">
        <f>0</f>
        <v>0</v>
      </c>
      <c r="L238" s="34">
        <f>0+L239+L243+L247+L251+L255+L259+L263+L267+L271+L275+L279</f>
        <v>0</v>
      </c>
      <c r="M238" s="34">
        <f>0+M239+M243+M247+M251+M255+M259+M263+M267+M271+M275+M279</f>
        <v>0</v>
      </c>
    </row>
    <row r="239" spans="1:16" ht="13.2" x14ac:dyDescent="0.25">
      <c r="A239" t="s">
        <v>49</v>
      </c>
      <c r="B239" s="36" t="s">
        <v>251</v>
      </c>
      <c r="C239" s="36" t="s">
        <v>252</v>
      </c>
      <c r="D239" s="37" t="s">
        <v>52</v>
      </c>
      <c r="E239" s="13" t="s">
        <v>253</v>
      </c>
      <c r="F239" s="38" t="s">
        <v>54</v>
      </c>
      <c r="G239" s="39">
        <v>1</v>
      </c>
      <c r="H239" s="38">
        <v>0</v>
      </c>
      <c r="I239" s="38">
        <f>ROUND(G239*H239,6)</f>
        <v>0</v>
      </c>
      <c r="L239" s="40">
        <v>0</v>
      </c>
      <c r="M239" s="34">
        <f>ROUND(ROUND(L239,2)*ROUND(G239,3),2)</f>
        <v>0</v>
      </c>
      <c r="N239" s="38" t="s">
        <v>55</v>
      </c>
      <c r="O239">
        <f>(M239*21)/100</f>
        <v>0</v>
      </c>
      <c r="P239" t="s">
        <v>27</v>
      </c>
    </row>
    <row r="240" spans="1:16" ht="13.2" x14ac:dyDescent="0.25">
      <c r="A240" s="37" t="s">
        <v>56</v>
      </c>
      <c r="E240" s="41" t="s">
        <v>52</v>
      </c>
    </row>
    <row r="241" spans="1:16" ht="13.2" x14ac:dyDescent="0.25">
      <c r="A241" s="37" t="s">
        <v>57</v>
      </c>
      <c r="E241" s="42" t="s">
        <v>254</v>
      </c>
    </row>
    <row r="242" spans="1:16" ht="13.2" x14ac:dyDescent="0.25">
      <c r="A242" t="s">
        <v>59</v>
      </c>
      <c r="E242" s="41" t="s">
        <v>60</v>
      </c>
    </row>
    <row r="243" spans="1:16" ht="13.2" x14ac:dyDescent="0.25">
      <c r="A243" t="s">
        <v>49</v>
      </c>
      <c r="B243" s="36" t="s">
        <v>255</v>
      </c>
      <c r="C243" s="36" t="s">
        <v>256</v>
      </c>
      <c r="D243" s="37" t="s">
        <v>52</v>
      </c>
      <c r="E243" s="13" t="s">
        <v>257</v>
      </c>
      <c r="F243" s="38" t="s">
        <v>54</v>
      </c>
      <c r="G243" s="39">
        <v>1</v>
      </c>
      <c r="H243" s="38">
        <v>0</v>
      </c>
      <c r="I243" s="38">
        <f>ROUND(G243*H243,6)</f>
        <v>0</v>
      </c>
      <c r="L243" s="40">
        <v>0</v>
      </c>
      <c r="M243" s="34">
        <f>ROUND(ROUND(L243,2)*ROUND(G243,3),2)</f>
        <v>0</v>
      </c>
      <c r="N243" s="38" t="s">
        <v>55</v>
      </c>
      <c r="O243">
        <f>(M243*21)/100</f>
        <v>0</v>
      </c>
      <c r="P243" t="s">
        <v>27</v>
      </c>
    </row>
    <row r="244" spans="1:16" ht="13.2" x14ac:dyDescent="0.25">
      <c r="A244" s="37" t="s">
        <v>56</v>
      </c>
      <c r="E244" s="41" t="s">
        <v>52</v>
      </c>
    </row>
    <row r="245" spans="1:16" ht="13.2" x14ac:dyDescent="0.25">
      <c r="A245" s="37" t="s">
        <v>57</v>
      </c>
      <c r="E245" s="42" t="s">
        <v>254</v>
      </c>
    </row>
    <row r="246" spans="1:16" ht="13.2" x14ac:dyDescent="0.25">
      <c r="A246" t="s">
        <v>59</v>
      </c>
      <c r="E246" s="41" t="s">
        <v>60</v>
      </c>
    </row>
    <row r="247" spans="1:16" ht="13.2" x14ac:dyDescent="0.25">
      <c r="A247" t="s">
        <v>49</v>
      </c>
      <c r="B247" s="36" t="s">
        <v>258</v>
      </c>
      <c r="C247" s="36" t="s">
        <v>259</v>
      </c>
      <c r="D247" s="37" t="s">
        <v>52</v>
      </c>
      <c r="E247" s="13" t="s">
        <v>260</v>
      </c>
      <c r="F247" s="38" t="s">
        <v>54</v>
      </c>
      <c r="G247" s="39">
        <v>2</v>
      </c>
      <c r="H247" s="38">
        <v>0</v>
      </c>
      <c r="I247" s="38">
        <f>ROUND(G247*H247,6)</f>
        <v>0</v>
      </c>
      <c r="L247" s="40">
        <v>0</v>
      </c>
      <c r="M247" s="34">
        <f>ROUND(ROUND(L247,2)*ROUND(G247,3),2)</f>
        <v>0</v>
      </c>
      <c r="N247" s="38" t="s">
        <v>55</v>
      </c>
      <c r="O247">
        <f>(M247*21)/100</f>
        <v>0</v>
      </c>
      <c r="P247" t="s">
        <v>27</v>
      </c>
    </row>
    <row r="248" spans="1:16" ht="13.2" x14ac:dyDescent="0.25">
      <c r="A248" s="37" t="s">
        <v>56</v>
      </c>
      <c r="E248" s="41" t="s">
        <v>52</v>
      </c>
    </row>
    <row r="249" spans="1:16" ht="13.2" x14ac:dyDescent="0.25">
      <c r="A249" s="37" t="s">
        <v>57</v>
      </c>
      <c r="E249" s="42" t="s">
        <v>254</v>
      </c>
    </row>
    <row r="250" spans="1:16" ht="13.2" x14ac:dyDescent="0.25">
      <c r="A250" t="s">
        <v>59</v>
      </c>
      <c r="E250" s="41" t="s">
        <v>60</v>
      </c>
    </row>
    <row r="251" spans="1:16" ht="13.2" x14ac:dyDescent="0.25">
      <c r="A251" t="s">
        <v>49</v>
      </c>
      <c r="B251" s="36" t="s">
        <v>261</v>
      </c>
      <c r="C251" s="36" t="s">
        <v>262</v>
      </c>
      <c r="D251" s="37" t="s">
        <v>52</v>
      </c>
      <c r="E251" s="13" t="s">
        <v>263</v>
      </c>
      <c r="F251" s="38" t="s">
        <v>54</v>
      </c>
      <c r="G251" s="39">
        <v>2</v>
      </c>
      <c r="H251" s="38">
        <v>0</v>
      </c>
      <c r="I251" s="38">
        <f>ROUND(G251*H251,6)</f>
        <v>0</v>
      </c>
      <c r="L251" s="40">
        <v>0</v>
      </c>
      <c r="M251" s="34">
        <f>ROUND(ROUND(L251,2)*ROUND(G251,3),2)</f>
        <v>0</v>
      </c>
      <c r="N251" s="38" t="s">
        <v>55</v>
      </c>
      <c r="O251">
        <f>(M251*21)/100</f>
        <v>0</v>
      </c>
      <c r="P251" t="s">
        <v>27</v>
      </c>
    </row>
    <row r="252" spans="1:16" ht="13.2" x14ac:dyDescent="0.25">
      <c r="A252" s="37" t="s">
        <v>56</v>
      </c>
      <c r="E252" s="41" t="s">
        <v>52</v>
      </c>
    </row>
    <row r="253" spans="1:16" ht="13.2" x14ac:dyDescent="0.25">
      <c r="A253" s="37" t="s">
        <v>57</v>
      </c>
      <c r="E253" s="42" t="s">
        <v>254</v>
      </c>
    </row>
    <row r="254" spans="1:16" ht="13.2" x14ac:dyDescent="0.25">
      <c r="A254" t="s">
        <v>59</v>
      </c>
      <c r="E254" s="41" t="s">
        <v>60</v>
      </c>
    </row>
    <row r="255" spans="1:16" ht="13.2" x14ac:dyDescent="0.25">
      <c r="A255" t="s">
        <v>49</v>
      </c>
      <c r="B255" s="36" t="s">
        <v>264</v>
      </c>
      <c r="C255" s="36" t="s">
        <v>265</v>
      </c>
      <c r="D255" s="37" t="s">
        <v>52</v>
      </c>
      <c r="E255" s="13" t="s">
        <v>266</v>
      </c>
      <c r="F255" s="38" t="s">
        <v>54</v>
      </c>
      <c r="G255" s="39">
        <v>1</v>
      </c>
      <c r="H255" s="38">
        <v>0</v>
      </c>
      <c r="I255" s="38">
        <f>ROUND(G255*H255,6)</f>
        <v>0</v>
      </c>
      <c r="L255" s="40">
        <v>0</v>
      </c>
      <c r="M255" s="34">
        <f>ROUND(ROUND(L255,2)*ROUND(G255,3),2)</f>
        <v>0</v>
      </c>
      <c r="N255" s="38" t="s">
        <v>55</v>
      </c>
      <c r="O255">
        <f>(M255*21)/100</f>
        <v>0</v>
      </c>
      <c r="P255" t="s">
        <v>27</v>
      </c>
    </row>
    <row r="256" spans="1:16" ht="13.2" x14ac:dyDescent="0.25">
      <c r="A256" s="37" t="s">
        <v>56</v>
      </c>
      <c r="E256" s="41" t="s">
        <v>52</v>
      </c>
    </row>
    <row r="257" spans="1:16" ht="13.2" x14ac:dyDescent="0.25">
      <c r="A257" s="37" t="s">
        <v>57</v>
      </c>
      <c r="E257" s="42" t="s">
        <v>254</v>
      </c>
    </row>
    <row r="258" spans="1:16" ht="13.2" x14ac:dyDescent="0.25">
      <c r="A258" t="s">
        <v>59</v>
      </c>
      <c r="E258" s="41" t="s">
        <v>60</v>
      </c>
    </row>
    <row r="259" spans="1:16" ht="13.2" x14ac:dyDescent="0.25">
      <c r="A259" t="s">
        <v>49</v>
      </c>
      <c r="B259" s="36" t="s">
        <v>267</v>
      </c>
      <c r="C259" s="36" t="s">
        <v>268</v>
      </c>
      <c r="D259" s="37" t="s">
        <v>52</v>
      </c>
      <c r="E259" s="13" t="s">
        <v>269</v>
      </c>
      <c r="F259" s="38" t="s">
        <v>54</v>
      </c>
      <c r="G259" s="39">
        <v>1</v>
      </c>
      <c r="H259" s="38">
        <v>0</v>
      </c>
      <c r="I259" s="38">
        <f>ROUND(G259*H259,6)</f>
        <v>0</v>
      </c>
      <c r="L259" s="40">
        <v>0</v>
      </c>
      <c r="M259" s="34">
        <f>ROUND(ROUND(L259,2)*ROUND(G259,3),2)</f>
        <v>0</v>
      </c>
      <c r="N259" s="38" t="s">
        <v>55</v>
      </c>
      <c r="O259">
        <f>(M259*21)/100</f>
        <v>0</v>
      </c>
      <c r="P259" t="s">
        <v>27</v>
      </c>
    </row>
    <row r="260" spans="1:16" ht="13.2" x14ac:dyDescent="0.25">
      <c r="A260" s="37" t="s">
        <v>56</v>
      </c>
      <c r="E260" s="41" t="s">
        <v>52</v>
      </c>
    </row>
    <row r="261" spans="1:16" ht="13.2" x14ac:dyDescent="0.25">
      <c r="A261" s="37" t="s">
        <v>57</v>
      </c>
      <c r="E261" s="42" t="s">
        <v>254</v>
      </c>
    </row>
    <row r="262" spans="1:16" ht="13.2" x14ac:dyDescent="0.25">
      <c r="A262" t="s">
        <v>59</v>
      </c>
      <c r="E262" s="41" t="s">
        <v>60</v>
      </c>
    </row>
    <row r="263" spans="1:16" ht="13.2" x14ac:dyDescent="0.25">
      <c r="A263" t="s">
        <v>49</v>
      </c>
      <c r="B263" s="36" t="s">
        <v>270</v>
      </c>
      <c r="C263" s="36" t="s">
        <v>271</v>
      </c>
      <c r="D263" s="37" t="s">
        <v>52</v>
      </c>
      <c r="E263" s="13" t="s">
        <v>272</v>
      </c>
      <c r="F263" s="38" t="s">
        <v>54</v>
      </c>
      <c r="G263" s="39">
        <v>1</v>
      </c>
      <c r="H263" s="38">
        <v>0</v>
      </c>
      <c r="I263" s="38">
        <f>ROUND(G263*H263,6)</f>
        <v>0</v>
      </c>
      <c r="L263" s="40">
        <v>0</v>
      </c>
      <c r="M263" s="34">
        <f>ROUND(ROUND(L263,2)*ROUND(G263,3),2)</f>
        <v>0</v>
      </c>
      <c r="N263" s="38" t="s">
        <v>55</v>
      </c>
      <c r="O263">
        <f>(M263*21)/100</f>
        <v>0</v>
      </c>
      <c r="P263" t="s">
        <v>27</v>
      </c>
    </row>
    <row r="264" spans="1:16" ht="13.2" x14ac:dyDescent="0.25">
      <c r="A264" s="37" t="s">
        <v>56</v>
      </c>
      <c r="E264" s="41" t="s">
        <v>52</v>
      </c>
    </row>
    <row r="265" spans="1:16" ht="13.2" x14ac:dyDescent="0.25">
      <c r="A265" s="37" t="s">
        <v>57</v>
      </c>
      <c r="E265" s="42" t="s">
        <v>254</v>
      </c>
    </row>
    <row r="266" spans="1:16" ht="13.2" x14ac:dyDescent="0.25">
      <c r="A266" t="s">
        <v>59</v>
      </c>
      <c r="E266" s="41" t="s">
        <v>60</v>
      </c>
    </row>
    <row r="267" spans="1:16" ht="13.2" x14ac:dyDescent="0.25">
      <c r="A267" t="s">
        <v>49</v>
      </c>
      <c r="B267" s="36" t="s">
        <v>273</v>
      </c>
      <c r="C267" s="36" t="s">
        <v>274</v>
      </c>
      <c r="D267" s="37" t="s">
        <v>52</v>
      </c>
      <c r="E267" s="13" t="s">
        <v>275</v>
      </c>
      <c r="F267" s="38" t="s">
        <v>54</v>
      </c>
      <c r="G267" s="39">
        <v>1</v>
      </c>
      <c r="H267" s="38">
        <v>0</v>
      </c>
      <c r="I267" s="38">
        <f>ROUND(G267*H267,6)</f>
        <v>0</v>
      </c>
      <c r="L267" s="40">
        <v>0</v>
      </c>
      <c r="M267" s="34">
        <f>ROUND(ROUND(L267,2)*ROUND(G267,3),2)</f>
        <v>0</v>
      </c>
      <c r="N267" s="38" t="s">
        <v>55</v>
      </c>
      <c r="O267">
        <f>(M267*21)/100</f>
        <v>0</v>
      </c>
      <c r="P267" t="s">
        <v>27</v>
      </c>
    </row>
    <row r="268" spans="1:16" ht="13.2" x14ac:dyDescent="0.25">
      <c r="A268" s="37" t="s">
        <v>56</v>
      </c>
      <c r="E268" s="41" t="s">
        <v>52</v>
      </c>
    </row>
    <row r="269" spans="1:16" ht="13.2" x14ac:dyDescent="0.25">
      <c r="A269" s="37" t="s">
        <v>57</v>
      </c>
      <c r="E269" s="42" t="s">
        <v>254</v>
      </c>
    </row>
    <row r="270" spans="1:16" ht="13.2" x14ac:dyDescent="0.25">
      <c r="A270" t="s">
        <v>59</v>
      </c>
      <c r="E270" s="41" t="s">
        <v>60</v>
      </c>
    </row>
    <row r="271" spans="1:16" ht="13.2" x14ac:dyDescent="0.25">
      <c r="A271" t="s">
        <v>49</v>
      </c>
      <c r="B271" s="36" t="s">
        <v>276</v>
      </c>
      <c r="C271" s="36" t="s">
        <v>277</v>
      </c>
      <c r="D271" s="37" t="s">
        <v>52</v>
      </c>
      <c r="E271" s="13" t="s">
        <v>278</v>
      </c>
      <c r="F271" s="38" t="s">
        <v>148</v>
      </c>
      <c r="G271" s="39">
        <v>150</v>
      </c>
      <c r="H271" s="38">
        <v>0</v>
      </c>
      <c r="I271" s="38">
        <f>ROUND(G271*H271,6)</f>
        <v>0</v>
      </c>
      <c r="L271" s="40">
        <v>0</v>
      </c>
      <c r="M271" s="34">
        <f>ROUND(ROUND(L271,2)*ROUND(G271,3),2)</f>
        <v>0</v>
      </c>
      <c r="N271" s="38" t="s">
        <v>55</v>
      </c>
      <c r="O271">
        <f>(M271*21)/100</f>
        <v>0</v>
      </c>
      <c r="P271" t="s">
        <v>27</v>
      </c>
    </row>
    <row r="272" spans="1:16" ht="13.2" x14ac:dyDescent="0.25">
      <c r="A272" s="37" t="s">
        <v>56</v>
      </c>
      <c r="E272" s="41" t="s">
        <v>52</v>
      </c>
    </row>
    <row r="273" spans="1:16" ht="13.2" x14ac:dyDescent="0.25">
      <c r="A273" s="37" t="s">
        <v>57</v>
      </c>
      <c r="E273" s="42" t="s">
        <v>254</v>
      </c>
    </row>
    <row r="274" spans="1:16" ht="13.2" x14ac:dyDescent="0.25">
      <c r="A274" t="s">
        <v>59</v>
      </c>
      <c r="E274" s="41" t="s">
        <v>60</v>
      </c>
    </row>
    <row r="275" spans="1:16" ht="13.2" x14ac:dyDescent="0.25">
      <c r="A275" t="s">
        <v>49</v>
      </c>
      <c r="B275" s="36" t="s">
        <v>279</v>
      </c>
      <c r="C275" s="36" t="s">
        <v>280</v>
      </c>
      <c r="D275" s="37" t="s">
        <v>52</v>
      </c>
      <c r="E275" s="13" t="s">
        <v>281</v>
      </c>
      <c r="F275" s="38" t="s">
        <v>54</v>
      </c>
      <c r="G275" s="39">
        <v>4</v>
      </c>
      <c r="H275" s="38">
        <v>0</v>
      </c>
      <c r="I275" s="38">
        <f>ROUND(G275*H275,6)</f>
        <v>0</v>
      </c>
      <c r="L275" s="40">
        <v>0</v>
      </c>
      <c r="M275" s="34">
        <f>ROUND(ROUND(L275,2)*ROUND(G275,3),2)</f>
        <v>0</v>
      </c>
      <c r="N275" s="38" t="s">
        <v>55</v>
      </c>
      <c r="O275">
        <f>(M275*21)/100</f>
        <v>0</v>
      </c>
      <c r="P275" t="s">
        <v>27</v>
      </c>
    </row>
    <row r="276" spans="1:16" ht="13.2" x14ac:dyDescent="0.25">
      <c r="A276" s="37" t="s">
        <v>56</v>
      </c>
      <c r="E276" s="41" t="s">
        <v>52</v>
      </c>
    </row>
    <row r="277" spans="1:16" ht="13.2" x14ac:dyDescent="0.25">
      <c r="A277" s="37" t="s">
        <v>57</v>
      </c>
      <c r="E277" s="42" t="s">
        <v>52</v>
      </c>
    </row>
    <row r="278" spans="1:16" ht="13.2" x14ac:dyDescent="0.25">
      <c r="A278" t="s">
        <v>59</v>
      </c>
      <c r="E278" s="41" t="s">
        <v>60</v>
      </c>
    </row>
    <row r="279" spans="1:16" ht="13.2" x14ac:dyDescent="0.25">
      <c r="A279" t="s">
        <v>49</v>
      </c>
      <c r="B279" s="36" t="s">
        <v>282</v>
      </c>
      <c r="C279" s="36" t="s">
        <v>283</v>
      </c>
      <c r="D279" s="37" t="s">
        <v>52</v>
      </c>
      <c r="E279" s="13" t="s">
        <v>284</v>
      </c>
      <c r="F279" s="38" t="s">
        <v>54</v>
      </c>
      <c r="G279" s="39">
        <v>4</v>
      </c>
      <c r="H279" s="38">
        <v>0</v>
      </c>
      <c r="I279" s="38">
        <f>ROUND(G279*H279,6)</f>
        <v>0</v>
      </c>
      <c r="L279" s="40">
        <v>0</v>
      </c>
      <c r="M279" s="34">
        <f>ROUND(ROUND(L279,2)*ROUND(G279,3),2)</f>
        <v>0</v>
      </c>
      <c r="N279" s="38" t="s">
        <v>55</v>
      </c>
      <c r="O279">
        <f>(M279*21)/100</f>
        <v>0</v>
      </c>
      <c r="P279" t="s">
        <v>27</v>
      </c>
    </row>
    <row r="280" spans="1:16" ht="13.2" x14ac:dyDescent="0.25">
      <c r="A280" s="37" t="s">
        <v>56</v>
      </c>
      <c r="E280" s="41" t="s">
        <v>52</v>
      </c>
    </row>
    <row r="281" spans="1:16" ht="13.2" x14ac:dyDescent="0.25">
      <c r="A281" s="37" t="s">
        <v>57</v>
      </c>
      <c r="E281" s="42" t="s">
        <v>254</v>
      </c>
    </row>
    <row r="282" spans="1:16" ht="13.2" x14ac:dyDescent="0.25">
      <c r="A282" t="s">
        <v>59</v>
      </c>
      <c r="E282" s="41" t="s">
        <v>60</v>
      </c>
    </row>
    <row r="283" spans="1:16" ht="13.2" x14ac:dyDescent="0.25">
      <c r="A283" t="s">
        <v>46</v>
      </c>
      <c r="C283" s="33" t="s">
        <v>285</v>
      </c>
      <c r="E283" s="35" t="s">
        <v>286</v>
      </c>
      <c r="J283" s="34">
        <f>0</f>
        <v>0</v>
      </c>
      <c r="K283" s="34">
        <f>0</f>
        <v>0</v>
      </c>
      <c r="L283" s="34">
        <f>0+L284+L288</f>
        <v>0</v>
      </c>
      <c r="M283" s="34">
        <f>0+M284+M288</f>
        <v>0</v>
      </c>
    </row>
    <row r="284" spans="1:16" ht="13.2" x14ac:dyDescent="0.25">
      <c r="A284" t="s">
        <v>49</v>
      </c>
      <c r="B284" s="36" t="s">
        <v>287</v>
      </c>
      <c r="C284" s="36" t="s">
        <v>288</v>
      </c>
      <c r="D284" s="37" t="s">
        <v>52</v>
      </c>
      <c r="E284" s="13" t="s">
        <v>289</v>
      </c>
      <c r="F284" s="38" t="s">
        <v>290</v>
      </c>
      <c r="G284" s="39">
        <v>1</v>
      </c>
      <c r="H284" s="38">
        <v>0</v>
      </c>
      <c r="I284" s="38">
        <f>ROUND(G284*H284,6)</f>
        <v>0</v>
      </c>
      <c r="L284" s="40">
        <v>0</v>
      </c>
      <c r="M284" s="34">
        <f>ROUND(ROUND(L284,2)*ROUND(G284,3),2)</f>
        <v>0</v>
      </c>
      <c r="N284" s="38" t="s">
        <v>55</v>
      </c>
      <c r="O284">
        <f>(M284*21)/100</f>
        <v>0</v>
      </c>
      <c r="P284" t="s">
        <v>27</v>
      </c>
    </row>
    <row r="285" spans="1:16" ht="13.2" x14ac:dyDescent="0.25">
      <c r="A285" s="37" t="s">
        <v>56</v>
      </c>
      <c r="E285" s="41" t="s">
        <v>291</v>
      </c>
    </row>
    <row r="286" spans="1:16" ht="13.2" x14ac:dyDescent="0.25">
      <c r="A286" s="37" t="s">
        <v>57</v>
      </c>
      <c r="E286" s="42" t="s">
        <v>52</v>
      </c>
    </row>
    <row r="287" spans="1:16" ht="13.2" x14ac:dyDescent="0.25">
      <c r="A287" t="s">
        <v>59</v>
      </c>
      <c r="E287" s="41" t="s">
        <v>60</v>
      </c>
    </row>
    <row r="288" spans="1:16" ht="26.4" x14ac:dyDescent="0.25">
      <c r="A288" t="s">
        <v>49</v>
      </c>
      <c r="B288" s="36" t="s">
        <v>292</v>
      </c>
      <c r="C288" s="36" t="s">
        <v>293</v>
      </c>
      <c r="D288" s="37" t="s">
        <v>52</v>
      </c>
      <c r="E288" s="13" t="s">
        <v>294</v>
      </c>
      <c r="F288" s="38" t="s">
        <v>295</v>
      </c>
      <c r="G288" s="39">
        <v>1</v>
      </c>
      <c r="H288" s="38">
        <v>0</v>
      </c>
      <c r="I288" s="38">
        <f>ROUND(G288*H288,6)</f>
        <v>0</v>
      </c>
      <c r="L288" s="40">
        <v>0</v>
      </c>
      <c r="M288" s="34">
        <f>ROUND(ROUND(L288,2)*ROUND(G288,3),2)</f>
        <v>0</v>
      </c>
      <c r="N288" s="38" t="s">
        <v>55</v>
      </c>
      <c r="O288">
        <f>(M288*21)/100</f>
        <v>0</v>
      </c>
      <c r="P288" t="s">
        <v>27</v>
      </c>
    </row>
    <row r="289" spans="1:16" ht="13.2" x14ac:dyDescent="0.25">
      <c r="A289" s="37" t="s">
        <v>56</v>
      </c>
      <c r="E289" s="41" t="s">
        <v>52</v>
      </c>
    </row>
    <row r="290" spans="1:16" ht="13.2" x14ac:dyDescent="0.25">
      <c r="A290" s="37" t="s">
        <v>57</v>
      </c>
      <c r="E290" s="42" t="s">
        <v>52</v>
      </c>
    </row>
    <row r="291" spans="1:16" ht="13.2" x14ac:dyDescent="0.25">
      <c r="A291" t="s">
        <v>59</v>
      </c>
      <c r="E291" s="41" t="s">
        <v>60</v>
      </c>
    </row>
    <row r="292" spans="1:16" ht="13.2" x14ac:dyDescent="0.25">
      <c r="A292" t="s">
        <v>46</v>
      </c>
      <c r="C292" s="33" t="s">
        <v>296</v>
      </c>
      <c r="E292" s="35" t="s">
        <v>297</v>
      </c>
      <c r="J292" s="34">
        <f>0</f>
        <v>0</v>
      </c>
      <c r="K292" s="34">
        <f>0</f>
        <v>0</v>
      </c>
      <c r="L292" s="34">
        <f>0+L293+L297+L301</f>
        <v>0</v>
      </c>
      <c r="M292" s="34">
        <f>0+M293+M297+M301</f>
        <v>0</v>
      </c>
    </row>
    <row r="293" spans="1:16" ht="13.2" x14ac:dyDescent="0.25">
      <c r="A293" t="s">
        <v>49</v>
      </c>
      <c r="B293" s="36" t="s">
        <v>298</v>
      </c>
      <c r="C293" s="36" t="s">
        <v>299</v>
      </c>
      <c r="D293" s="37" t="s">
        <v>52</v>
      </c>
      <c r="E293" s="13" t="s">
        <v>300</v>
      </c>
      <c r="F293" s="38" t="s">
        <v>54</v>
      </c>
      <c r="G293" s="39">
        <v>1</v>
      </c>
      <c r="H293" s="38">
        <v>0</v>
      </c>
      <c r="I293" s="38">
        <f>ROUND(G293*H293,6)</f>
        <v>0</v>
      </c>
      <c r="L293" s="40">
        <v>0</v>
      </c>
      <c r="M293" s="34">
        <f>ROUND(ROUND(L293,2)*ROUND(G293,3),2)</f>
        <v>0</v>
      </c>
      <c r="N293" s="38" t="s">
        <v>55</v>
      </c>
      <c r="O293">
        <f>(M293*21)/100</f>
        <v>0</v>
      </c>
      <c r="P293" t="s">
        <v>27</v>
      </c>
    </row>
    <row r="294" spans="1:16" ht="13.2" x14ac:dyDescent="0.25">
      <c r="A294" s="37" t="s">
        <v>56</v>
      </c>
      <c r="E294" s="41" t="s">
        <v>52</v>
      </c>
    </row>
    <row r="295" spans="1:16" ht="13.2" x14ac:dyDescent="0.25">
      <c r="A295" s="37" t="s">
        <v>57</v>
      </c>
      <c r="E295" s="42" t="s">
        <v>108</v>
      </c>
    </row>
    <row r="296" spans="1:16" ht="13.2" x14ac:dyDescent="0.25">
      <c r="A296" t="s">
        <v>59</v>
      </c>
      <c r="E296" s="41" t="s">
        <v>60</v>
      </c>
    </row>
    <row r="297" spans="1:16" ht="13.2" x14ac:dyDescent="0.25">
      <c r="A297" t="s">
        <v>49</v>
      </c>
      <c r="B297" s="36" t="s">
        <v>301</v>
      </c>
      <c r="C297" s="36" t="s">
        <v>302</v>
      </c>
      <c r="D297" s="37" t="s">
        <v>52</v>
      </c>
      <c r="E297" s="13" t="s">
        <v>303</v>
      </c>
      <c r="F297" s="38" t="s">
        <v>54</v>
      </c>
      <c r="G297" s="39">
        <v>1</v>
      </c>
      <c r="H297" s="38">
        <v>0</v>
      </c>
      <c r="I297" s="38">
        <f>ROUND(G297*H297,6)</f>
        <v>0</v>
      </c>
      <c r="L297" s="40">
        <v>0</v>
      </c>
      <c r="M297" s="34">
        <f>ROUND(ROUND(L297,2)*ROUND(G297,3),2)</f>
        <v>0</v>
      </c>
      <c r="N297" s="38" t="s">
        <v>55</v>
      </c>
      <c r="O297">
        <f>(M297*21)/100</f>
        <v>0</v>
      </c>
      <c r="P297" t="s">
        <v>27</v>
      </c>
    </row>
    <row r="298" spans="1:16" ht="13.2" x14ac:dyDescent="0.25">
      <c r="A298" s="37" t="s">
        <v>56</v>
      </c>
      <c r="E298" s="41" t="s">
        <v>52</v>
      </c>
    </row>
    <row r="299" spans="1:16" ht="13.2" x14ac:dyDescent="0.25">
      <c r="A299" s="37" t="s">
        <v>57</v>
      </c>
      <c r="E299" s="42" t="s">
        <v>108</v>
      </c>
    </row>
    <row r="300" spans="1:16" ht="13.2" x14ac:dyDescent="0.25">
      <c r="A300" t="s">
        <v>59</v>
      </c>
      <c r="E300" s="41" t="s">
        <v>60</v>
      </c>
    </row>
    <row r="301" spans="1:16" ht="26.4" x14ac:dyDescent="0.25">
      <c r="A301" t="s">
        <v>49</v>
      </c>
      <c r="B301" s="36" t="s">
        <v>304</v>
      </c>
      <c r="C301" s="36" t="s">
        <v>305</v>
      </c>
      <c r="D301" s="37" t="s">
        <v>52</v>
      </c>
      <c r="E301" s="13" t="s">
        <v>306</v>
      </c>
      <c r="F301" s="38" t="s">
        <v>54</v>
      </c>
      <c r="G301" s="39">
        <v>2</v>
      </c>
      <c r="H301" s="38">
        <v>0</v>
      </c>
      <c r="I301" s="38">
        <f>ROUND(G301*H301,6)</f>
        <v>0</v>
      </c>
      <c r="L301" s="40">
        <v>0</v>
      </c>
      <c r="M301" s="34">
        <f>ROUND(ROUND(L301,2)*ROUND(G301,3),2)</f>
        <v>0</v>
      </c>
      <c r="N301" s="38" t="s">
        <v>55</v>
      </c>
      <c r="O301">
        <f>(M301*21)/100</f>
        <v>0</v>
      </c>
      <c r="P301" t="s">
        <v>27</v>
      </c>
    </row>
    <row r="302" spans="1:16" ht="13.2" x14ac:dyDescent="0.25">
      <c r="A302" s="37" t="s">
        <v>56</v>
      </c>
      <c r="E302" s="41" t="s">
        <v>52</v>
      </c>
    </row>
    <row r="303" spans="1:16" ht="13.2" x14ac:dyDescent="0.25">
      <c r="A303" s="37" t="s">
        <v>57</v>
      </c>
      <c r="E303" s="42" t="s">
        <v>108</v>
      </c>
    </row>
    <row r="304" spans="1:16" ht="13.2" x14ac:dyDescent="0.25">
      <c r="A304" t="s">
        <v>59</v>
      </c>
      <c r="E304" s="41" t="s">
        <v>60</v>
      </c>
    </row>
    <row r="305" spans="1:16" ht="13.2" x14ac:dyDescent="0.25">
      <c r="A305" t="s">
        <v>46</v>
      </c>
      <c r="C305" s="33" t="s">
        <v>307</v>
      </c>
      <c r="E305" s="35" t="s">
        <v>308</v>
      </c>
      <c r="J305" s="34">
        <f>0</f>
        <v>0</v>
      </c>
      <c r="K305" s="34">
        <f>0</f>
        <v>0</v>
      </c>
      <c r="L305" s="34">
        <f>0+L306+L310+L314+L318+L322+L326</f>
        <v>0</v>
      </c>
      <c r="M305" s="34">
        <f>0+M306+M310+M314+M318+M322+M326</f>
        <v>0</v>
      </c>
    </row>
    <row r="306" spans="1:16" ht="13.2" x14ac:dyDescent="0.25">
      <c r="A306" t="s">
        <v>49</v>
      </c>
      <c r="B306" s="36" t="s">
        <v>309</v>
      </c>
      <c r="C306" s="36" t="s">
        <v>310</v>
      </c>
      <c r="D306" s="37" t="s">
        <v>52</v>
      </c>
      <c r="E306" s="13" t="s">
        <v>311</v>
      </c>
      <c r="F306" s="38" t="s">
        <v>312</v>
      </c>
      <c r="G306" s="39">
        <v>150</v>
      </c>
      <c r="H306" s="38">
        <v>0</v>
      </c>
      <c r="I306" s="38">
        <f>ROUND(G306*H306,6)</f>
        <v>0</v>
      </c>
      <c r="L306" s="40">
        <v>0</v>
      </c>
      <c r="M306" s="34">
        <f>ROUND(ROUND(L306,2)*ROUND(G306,3),2)</f>
        <v>0</v>
      </c>
      <c r="N306" s="38" t="s">
        <v>55</v>
      </c>
      <c r="O306">
        <f>(M306*21)/100</f>
        <v>0</v>
      </c>
      <c r="P306" t="s">
        <v>27</v>
      </c>
    </row>
    <row r="307" spans="1:16" ht="13.2" x14ac:dyDescent="0.25">
      <c r="A307" s="37" t="s">
        <v>56</v>
      </c>
      <c r="E307" s="41" t="s">
        <v>52</v>
      </c>
    </row>
    <row r="308" spans="1:16" ht="13.2" x14ac:dyDescent="0.25">
      <c r="A308" s="37" t="s">
        <v>57</v>
      </c>
      <c r="E308" s="42" t="s">
        <v>52</v>
      </c>
    </row>
    <row r="309" spans="1:16" ht="13.2" x14ac:dyDescent="0.25">
      <c r="A309" t="s">
        <v>59</v>
      </c>
      <c r="E309" s="41" t="s">
        <v>60</v>
      </c>
    </row>
    <row r="310" spans="1:16" ht="13.2" x14ac:dyDescent="0.25">
      <c r="A310" t="s">
        <v>49</v>
      </c>
      <c r="B310" s="36" t="s">
        <v>313</v>
      </c>
      <c r="C310" s="36" t="s">
        <v>314</v>
      </c>
      <c r="D310" s="37" t="s">
        <v>52</v>
      </c>
      <c r="E310" s="13" t="s">
        <v>315</v>
      </c>
      <c r="F310" s="38" t="s">
        <v>312</v>
      </c>
      <c r="G310" s="39">
        <v>32</v>
      </c>
      <c r="H310" s="38">
        <v>0</v>
      </c>
      <c r="I310" s="38">
        <f>ROUND(G310*H310,6)</f>
        <v>0</v>
      </c>
      <c r="L310" s="40">
        <v>0</v>
      </c>
      <c r="M310" s="34">
        <f>ROUND(ROUND(L310,2)*ROUND(G310,3),2)</f>
        <v>0</v>
      </c>
      <c r="N310" s="38" t="s">
        <v>55</v>
      </c>
      <c r="O310">
        <f>(M310*21)/100</f>
        <v>0</v>
      </c>
      <c r="P310" t="s">
        <v>27</v>
      </c>
    </row>
    <row r="311" spans="1:16" ht="13.2" x14ac:dyDescent="0.25">
      <c r="A311" s="37" t="s">
        <v>56</v>
      </c>
      <c r="E311" s="41" t="s">
        <v>52</v>
      </c>
    </row>
    <row r="312" spans="1:16" ht="13.2" x14ac:dyDescent="0.25">
      <c r="A312" s="37" t="s">
        <v>57</v>
      </c>
      <c r="E312" s="42" t="s">
        <v>52</v>
      </c>
    </row>
    <row r="313" spans="1:16" ht="13.2" x14ac:dyDescent="0.25">
      <c r="A313" t="s">
        <v>59</v>
      </c>
      <c r="E313" s="41" t="s">
        <v>60</v>
      </c>
    </row>
    <row r="314" spans="1:16" ht="26.4" x14ac:dyDescent="0.25">
      <c r="A314" t="s">
        <v>49</v>
      </c>
      <c r="B314" s="36" t="s">
        <v>316</v>
      </c>
      <c r="C314" s="36" t="s">
        <v>317</v>
      </c>
      <c r="D314" s="37" t="s">
        <v>52</v>
      </c>
      <c r="E314" s="13" t="s">
        <v>318</v>
      </c>
      <c r="F314" s="38" t="s">
        <v>54</v>
      </c>
      <c r="G314" s="39">
        <v>1</v>
      </c>
      <c r="H314" s="38">
        <v>0</v>
      </c>
      <c r="I314" s="38">
        <f>ROUND(G314*H314,6)</f>
        <v>0</v>
      </c>
      <c r="L314" s="40">
        <v>0</v>
      </c>
      <c r="M314" s="34">
        <f>ROUND(ROUND(L314,2)*ROUND(G314,3),2)</f>
        <v>0</v>
      </c>
      <c r="N314" s="38" t="s">
        <v>55</v>
      </c>
      <c r="O314">
        <f>(M314*21)/100</f>
        <v>0</v>
      </c>
      <c r="P314" t="s">
        <v>27</v>
      </c>
    </row>
    <row r="315" spans="1:16" ht="13.2" x14ac:dyDescent="0.25">
      <c r="A315" s="37" t="s">
        <v>56</v>
      </c>
      <c r="E315" s="41" t="s">
        <v>52</v>
      </c>
    </row>
    <row r="316" spans="1:16" ht="13.2" x14ac:dyDescent="0.25">
      <c r="A316" s="37" t="s">
        <v>57</v>
      </c>
      <c r="E316" s="42" t="s">
        <v>52</v>
      </c>
    </row>
    <row r="317" spans="1:16" ht="13.2" x14ac:dyDescent="0.25">
      <c r="A317" t="s">
        <v>59</v>
      </c>
      <c r="E317" s="41" t="s">
        <v>60</v>
      </c>
    </row>
    <row r="318" spans="1:16" ht="13.2" x14ac:dyDescent="0.25">
      <c r="A318" t="s">
        <v>49</v>
      </c>
      <c r="B318" s="36" t="s">
        <v>319</v>
      </c>
      <c r="C318" s="36" t="s">
        <v>320</v>
      </c>
      <c r="D318" s="37" t="s">
        <v>52</v>
      </c>
      <c r="E318" s="13" t="s">
        <v>321</v>
      </c>
      <c r="F318" s="38" t="s">
        <v>312</v>
      </c>
      <c r="G318" s="39">
        <v>48</v>
      </c>
      <c r="H318" s="38">
        <v>0</v>
      </c>
      <c r="I318" s="38">
        <f>ROUND(G318*H318,6)</f>
        <v>0</v>
      </c>
      <c r="L318" s="40">
        <v>0</v>
      </c>
      <c r="M318" s="34">
        <f>ROUND(ROUND(L318,2)*ROUND(G318,3),2)</f>
        <v>0</v>
      </c>
      <c r="N318" s="38" t="s">
        <v>55</v>
      </c>
      <c r="O318">
        <f>(M318*21)/100</f>
        <v>0</v>
      </c>
      <c r="P318" t="s">
        <v>27</v>
      </c>
    </row>
    <row r="319" spans="1:16" ht="13.2" x14ac:dyDescent="0.25">
      <c r="A319" s="37" t="s">
        <v>56</v>
      </c>
      <c r="E319" s="41" t="s">
        <v>52</v>
      </c>
    </row>
    <row r="320" spans="1:16" ht="13.2" x14ac:dyDescent="0.25">
      <c r="A320" s="37" t="s">
        <v>57</v>
      </c>
      <c r="E320" s="42" t="s">
        <v>52</v>
      </c>
    </row>
    <row r="321" spans="1:16" ht="13.2" x14ac:dyDescent="0.25">
      <c r="A321" t="s">
        <v>59</v>
      </c>
      <c r="E321" s="41" t="s">
        <v>60</v>
      </c>
    </row>
    <row r="322" spans="1:16" ht="13.2" x14ac:dyDescent="0.25">
      <c r="A322" t="s">
        <v>49</v>
      </c>
      <c r="B322" s="36" t="s">
        <v>322</v>
      </c>
      <c r="C322" s="36" t="s">
        <v>323</v>
      </c>
      <c r="D322" s="37" t="s">
        <v>52</v>
      </c>
      <c r="E322" s="13" t="s">
        <v>324</v>
      </c>
      <c r="F322" s="38" t="s">
        <v>54</v>
      </c>
      <c r="G322" s="39">
        <v>8</v>
      </c>
      <c r="H322" s="38">
        <v>0</v>
      </c>
      <c r="I322" s="38">
        <f>ROUND(G322*H322,6)</f>
        <v>0</v>
      </c>
      <c r="L322" s="40">
        <v>0</v>
      </c>
      <c r="M322" s="34">
        <f>ROUND(ROUND(L322,2)*ROUND(G322,3),2)</f>
        <v>0</v>
      </c>
      <c r="N322" s="38" t="s">
        <v>55</v>
      </c>
      <c r="O322">
        <f>(M322*21)/100</f>
        <v>0</v>
      </c>
      <c r="P322" t="s">
        <v>27</v>
      </c>
    </row>
    <row r="323" spans="1:16" ht="13.2" x14ac:dyDescent="0.25">
      <c r="A323" s="37" t="s">
        <v>56</v>
      </c>
      <c r="E323" s="41" t="s">
        <v>52</v>
      </c>
    </row>
    <row r="324" spans="1:16" ht="13.2" x14ac:dyDescent="0.25">
      <c r="A324" s="37" t="s">
        <v>57</v>
      </c>
      <c r="E324" s="42" t="s">
        <v>52</v>
      </c>
    </row>
    <row r="325" spans="1:16" ht="13.2" x14ac:dyDescent="0.25">
      <c r="A325" t="s">
        <v>59</v>
      </c>
      <c r="E325" s="41" t="s">
        <v>52</v>
      </c>
    </row>
    <row r="326" spans="1:16" ht="13.2" x14ac:dyDescent="0.25">
      <c r="A326" t="s">
        <v>49</v>
      </c>
      <c r="B326" s="36" t="s">
        <v>325</v>
      </c>
      <c r="C326" s="36" t="s">
        <v>326</v>
      </c>
      <c r="D326" s="37" t="s">
        <v>52</v>
      </c>
      <c r="E326" s="13" t="s">
        <v>327</v>
      </c>
      <c r="F326" s="38" t="s">
        <v>54</v>
      </c>
      <c r="G326" s="39">
        <v>1</v>
      </c>
      <c r="H326" s="38">
        <v>0</v>
      </c>
      <c r="I326" s="38">
        <f>ROUND(G326*H326,6)</f>
        <v>0</v>
      </c>
      <c r="L326" s="40">
        <v>0</v>
      </c>
      <c r="M326" s="34">
        <f>ROUND(ROUND(L326,2)*ROUND(G326,3),2)</f>
        <v>0</v>
      </c>
      <c r="N326" s="38" t="s">
        <v>55</v>
      </c>
      <c r="O326">
        <f>(M326*21)/100</f>
        <v>0</v>
      </c>
      <c r="P326" t="s">
        <v>27</v>
      </c>
    </row>
    <row r="327" spans="1:16" ht="13.2" x14ac:dyDescent="0.25">
      <c r="A327" s="37" t="s">
        <v>56</v>
      </c>
      <c r="E327" s="41" t="s">
        <v>328</v>
      </c>
    </row>
    <row r="328" spans="1:16" ht="13.2" x14ac:dyDescent="0.25">
      <c r="A328" s="37" t="s">
        <v>57</v>
      </c>
      <c r="E328" s="42" t="s">
        <v>52</v>
      </c>
    </row>
    <row r="329" spans="1:16" ht="13.2" x14ac:dyDescent="0.25">
      <c r="A329" t="s">
        <v>59</v>
      </c>
      <c r="E329" s="41" t="s">
        <v>60</v>
      </c>
    </row>
    <row r="330" spans="1:16" ht="13.2" x14ac:dyDescent="0.25">
      <c r="A330" t="s">
        <v>46</v>
      </c>
      <c r="C330" s="33" t="s">
        <v>329</v>
      </c>
      <c r="E330" s="35" t="s">
        <v>330</v>
      </c>
      <c r="J330" s="34">
        <f>0</f>
        <v>0</v>
      </c>
      <c r="K330" s="34">
        <f>0</f>
        <v>0</v>
      </c>
      <c r="L330" s="34">
        <f>0+L331+L335+L339+L343</f>
        <v>0</v>
      </c>
      <c r="M330" s="34">
        <f>0+M331+M335+M339+M343</f>
        <v>0</v>
      </c>
    </row>
    <row r="331" spans="1:16" ht="26.4" x14ac:dyDescent="0.25">
      <c r="A331" t="s">
        <v>49</v>
      </c>
      <c r="B331" s="36" t="s">
        <v>331</v>
      </c>
      <c r="C331" s="36" t="s">
        <v>332</v>
      </c>
      <c r="D331" s="37" t="s">
        <v>52</v>
      </c>
      <c r="E331" s="13" t="s">
        <v>333</v>
      </c>
      <c r="F331" s="38" t="s">
        <v>54</v>
      </c>
      <c r="G331" s="39">
        <v>1</v>
      </c>
      <c r="H331" s="38">
        <v>0</v>
      </c>
      <c r="I331" s="38">
        <f>ROUND(G331*H331,6)</f>
        <v>0</v>
      </c>
      <c r="L331" s="40">
        <v>0</v>
      </c>
      <c r="M331" s="34">
        <f>ROUND(ROUND(L331,2)*ROUND(G331,3),2)</f>
        <v>0</v>
      </c>
      <c r="N331" s="38" t="s">
        <v>55</v>
      </c>
      <c r="O331">
        <f>(M331*21)/100</f>
        <v>0</v>
      </c>
      <c r="P331" t="s">
        <v>27</v>
      </c>
    </row>
    <row r="332" spans="1:16" ht="13.2" x14ac:dyDescent="0.25">
      <c r="A332" s="37" t="s">
        <v>56</v>
      </c>
      <c r="E332" s="41" t="s">
        <v>52</v>
      </c>
    </row>
    <row r="333" spans="1:16" ht="13.2" x14ac:dyDescent="0.25">
      <c r="A333" s="37" t="s">
        <v>57</v>
      </c>
      <c r="E333" s="42" t="s">
        <v>81</v>
      </c>
    </row>
    <row r="334" spans="1:16" ht="13.2" x14ac:dyDescent="0.25">
      <c r="A334" t="s">
        <v>59</v>
      </c>
      <c r="E334" s="41" t="s">
        <v>60</v>
      </c>
    </row>
    <row r="335" spans="1:16" ht="26.4" x14ac:dyDescent="0.25">
      <c r="A335" t="s">
        <v>49</v>
      </c>
      <c r="B335" s="36" t="s">
        <v>334</v>
      </c>
      <c r="C335" s="36" t="s">
        <v>335</v>
      </c>
      <c r="D335" s="37" t="s">
        <v>52</v>
      </c>
      <c r="E335" s="13" t="s">
        <v>336</v>
      </c>
      <c r="F335" s="38" t="s">
        <v>54</v>
      </c>
      <c r="G335" s="39">
        <v>1</v>
      </c>
      <c r="H335" s="38">
        <v>0</v>
      </c>
      <c r="I335" s="38">
        <f>ROUND(G335*H335,6)</f>
        <v>0</v>
      </c>
      <c r="L335" s="40">
        <v>0</v>
      </c>
      <c r="M335" s="34">
        <f>ROUND(ROUND(L335,2)*ROUND(G335,3),2)</f>
        <v>0</v>
      </c>
      <c r="N335" s="38" t="s">
        <v>55</v>
      </c>
      <c r="O335">
        <f>(M335*21)/100</f>
        <v>0</v>
      </c>
      <c r="P335" t="s">
        <v>27</v>
      </c>
    </row>
    <row r="336" spans="1:16" ht="13.2" x14ac:dyDescent="0.25">
      <c r="A336" s="37" t="s">
        <v>56</v>
      </c>
      <c r="E336" s="41" t="s">
        <v>52</v>
      </c>
    </row>
    <row r="337" spans="1:16" ht="13.2" x14ac:dyDescent="0.25">
      <c r="A337" s="37" t="s">
        <v>57</v>
      </c>
      <c r="E337" s="42" t="s">
        <v>81</v>
      </c>
    </row>
    <row r="338" spans="1:16" ht="13.2" x14ac:dyDescent="0.25">
      <c r="A338" t="s">
        <v>59</v>
      </c>
      <c r="E338" s="41" t="s">
        <v>60</v>
      </c>
    </row>
    <row r="339" spans="1:16" ht="26.4" x14ac:dyDescent="0.25">
      <c r="A339" t="s">
        <v>49</v>
      </c>
      <c r="B339" s="36" t="s">
        <v>337</v>
      </c>
      <c r="C339" s="36" t="s">
        <v>338</v>
      </c>
      <c r="D339" s="37" t="s">
        <v>52</v>
      </c>
      <c r="E339" s="13" t="s">
        <v>339</v>
      </c>
      <c r="F339" s="38" t="s">
        <v>54</v>
      </c>
      <c r="G339" s="39">
        <v>1</v>
      </c>
      <c r="H339" s="38">
        <v>0</v>
      </c>
      <c r="I339" s="38">
        <f>ROUND(G339*H339,6)</f>
        <v>0</v>
      </c>
      <c r="L339" s="40">
        <v>0</v>
      </c>
      <c r="M339" s="34">
        <f>ROUND(ROUND(L339,2)*ROUND(G339,3),2)</f>
        <v>0</v>
      </c>
      <c r="N339" s="38" t="s">
        <v>55</v>
      </c>
      <c r="O339">
        <f>(M339*21)/100</f>
        <v>0</v>
      </c>
      <c r="P339" t="s">
        <v>27</v>
      </c>
    </row>
    <row r="340" spans="1:16" ht="13.2" x14ac:dyDescent="0.25">
      <c r="A340" s="37" t="s">
        <v>56</v>
      </c>
      <c r="E340" s="41" t="s">
        <v>52</v>
      </c>
    </row>
    <row r="341" spans="1:16" ht="13.2" x14ac:dyDescent="0.25">
      <c r="A341" s="37" t="s">
        <v>57</v>
      </c>
      <c r="E341" s="42" t="s">
        <v>340</v>
      </c>
    </row>
    <row r="342" spans="1:16" ht="13.2" x14ac:dyDescent="0.25">
      <c r="A342" t="s">
        <v>59</v>
      </c>
      <c r="E342" s="41" t="s">
        <v>60</v>
      </c>
    </row>
    <row r="343" spans="1:16" ht="26.4" x14ac:dyDescent="0.25">
      <c r="A343" t="s">
        <v>49</v>
      </c>
      <c r="B343" s="36" t="s">
        <v>341</v>
      </c>
      <c r="C343" s="36" t="s">
        <v>342</v>
      </c>
      <c r="D343" s="37" t="s">
        <v>52</v>
      </c>
      <c r="E343" s="13" t="s">
        <v>343</v>
      </c>
      <c r="F343" s="38" t="s">
        <v>54</v>
      </c>
      <c r="G343" s="39">
        <v>1</v>
      </c>
      <c r="H343" s="38">
        <v>0</v>
      </c>
      <c r="I343" s="38">
        <f>ROUND(G343*H343,6)</f>
        <v>0</v>
      </c>
      <c r="L343" s="40">
        <v>0</v>
      </c>
      <c r="M343" s="34">
        <f>ROUND(ROUND(L343,2)*ROUND(G343,3),2)</f>
        <v>0</v>
      </c>
      <c r="N343" s="38" t="s">
        <v>55</v>
      </c>
      <c r="O343">
        <f>(M343*21)/100</f>
        <v>0</v>
      </c>
      <c r="P343" t="s">
        <v>27</v>
      </c>
    </row>
    <row r="344" spans="1:16" ht="13.2" x14ac:dyDescent="0.25">
      <c r="A344" s="37" t="s">
        <v>56</v>
      </c>
      <c r="E344" s="41" t="s">
        <v>52</v>
      </c>
    </row>
    <row r="345" spans="1:16" ht="13.2" x14ac:dyDescent="0.25">
      <c r="A345" s="37" t="s">
        <v>57</v>
      </c>
      <c r="E345" s="42" t="s">
        <v>340</v>
      </c>
    </row>
    <row r="346" spans="1:16" ht="13.2" x14ac:dyDescent="0.25">
      <c r="A346" t="s">
        <v>59</v>
      </c>
      <c r="E346" s="41" t="s">
        <v>60</v>
      </c>
    </row>
    <row r="347" spans="1:16" ht="13.2" x14ac:dyDescent="0.25">
      <c r="A347" t="s">
        <v>46</v>
      </c>
      <c r="C347" s="33" t="s">
        <v>344</v>
      </c>
      <c r="E347" s="35" t="s">
        <v>345</v>
      </c>
      <c r="J347" s="34">
        <f>0</f>
        <v>0</v>
      </c>
      <c r="K347" s="34">
        <f>0</f>
        <v>0</v>
      </c>
      <c r="L347" s="34">
        <f>0+L348+L352+L356+L360+L364+L368+L372+L376+L380+L384+L388+L392+L396+L400+L404+L408+L412+L416</f>
        <v>0</v>
      </c>
      <c r="M347" s="34">
        <f>0+M348+M352+M356+M360+M364+M368+M372+M376+M380+M384+M388+M392+M396+M400+M404+M408+M412+M416</f>
        <v>0</v>
      </c>
    </row>
    <row r="348" spans="1:16" ht="13.2" x14ac:dyDescent="0.25">
      <c r="A348" t="s">
        <v>49</v>
      </c>
      <c r="B348" s="36" t="s">
        <v>346</v>
      </c>
      <c r="C348" s="36" t="s">
        <v>347</v>
      </c>
      <c r="D348" s="37" t="s">
        <v>52</v>
      </c>
      <c r="E348" s="13" t="s">
        <v>348</v>
      </c>
      <c r="F348" s="38" t="s">
        <v>54</v>
      </c>
      <c r="G348" s="39">
        <v>1</v>
      </c>
      <c r="H348" s="38">
        <v>0</v>
      </c>
      <c r="I348" s="38">
        <f>ROUND(G348*H348,6)</f>
        <v>0</v>
      </c>
      <c r="L348" s="40">
        <v>0</v>
      </c>
      <c r="M348" s="34">
        <f>ROUND(ROUND(L348,2)*ROUND(G348,3),2)</f>
        <v>0</v>
      </c>
      <c r="N348" s="38" t="s">
        <v>55</v>
      </c>
      <c r="O348">
        <f>(M348*21)/100</f>
        <v>0</v>
      </c>
      <c r="P348" t="s">
        <v>27</v>
      </c>
    </row>
    <row r="349" spans="1:16" ht="13.2" x14ac:dyDescent="0.25">
      <c r="A349" s="37" t="s">
        <v>56</v>
      </c>
      <c r="E349" s="41" t="s">
        <v>349</v>
      </c>
    </row>
    <row r="350" spans="1:16" ht="13.2" x14ac:dyDescent="0.25">
      <c r="A350" s="37" t="s">
        <v>57</v>
      </c>
      <c r="E350" s="42" t="s">
        <v>350</v>
      </c>
    </row>
    <row r="351" spans="1:16" ht="13.2" x14ac:dyDescent="0.25">
      <c r="A351" t="s">
        <v>59</v>
      </c>
      <c r="E351" s="41" t="s">
        <v>60</v>
      </c>
    </row>
    <row r="352" spans="1:16" ht="13.2" x14ac:dyDescent="0.25">
      <c r="A352" t="s">
        <v>49</v>
      </c>
      <c r="B352" s="36" t="s">
        <v>351</v>
      </c>
      <c r="C352" s="36" t="s">
        <v>352</v>
      </c>
      <c r="D352" s="37" t="s">
        <v>52</v>
      </c>
      <c r="E352" s="13" t="s">
        <v>353</v>
      </c>
      <c r="F352" s="38" t="s">
        <v>54</v>
      </c>
      <c r="G352" s="39">
        <v>1</v>
      </c>
      <c r="H352" s="38">
        <v>0</v>
      </c>
      <c r="I352" s="38">
        <f>ROUND(G352*H352,6)</f>
        <v>0</v>
      </c>
      <c r="L352" s="40">
        <v>0</v>
      </c>
      <c r="M352" s="34">
        <f>ROUND(ROUND(L352,2)*ROUND(G352,3),2)</f>
        <v>0</v>
      </c>
      <c r="N352" s="38" t="s">
        <v>55</v>
      </c>
      <c r="O352">
        <f>(M352*21)/100</f>
        <v>0</v>
      </c>
      <c r="P352" t="s">
        <v>27</v>
      </c>
    </row>
    <row r="353" spans="1:16" ht="13.2" x14ac:dyDescent="0.25">
      <c r="A353" s="37" t="s">
        <v>56</v>
      </c>
      <c r="E353" s="41" t="s">
        <v>349</v>
      </c>
    </row>
    <row r="354" spans="1:16" ht="13.2" x14ac:dyDescent="0.25">
      <c r="A354" s="37" t="s">
        <v>57</v>
      </c>
      <c r="E354" s="42" t="s">
        <v>350</v>
      </c>
    </row>
    <row r="355" spans="1:16" ht="13.2" x14ac:dyDescent="0.25">
      <c r="A355" t="s">
        <v>59</v>
      </c>
      <c r="E355" s="41" t="s">
        <v>60</v>
      </c>
    </row>
    <row r="356" spans="1:16" ht="13.2" x14ac:dyDescent="0.25">
      <c r="A356" t="s">
        <v>49</v>
      </c>
      <c r="B356" s="36" t="s">
        <v>354</v>
      </c>
      <c r="C356" s="36" t="s">
        <v>355</v>
      </c>
      <c r="D356" s="37" t="s">
        <v>52</v>
      </c>
      <c r="E356" s="13" t="s">
        <v>356</v>
      </c>
      <c r="F356" s="38" t="s">
        <v>54</v>
      </c>
      <c r="G356" s="39">
        <v>2</v>
      </c>
      <c r="H356" s="38">
        <v>0</v>
      </c>
      <c r="I356" s="38">
        <f>ROUND(G356*H356,6)</f>
        <v>0</v>
      </c>
      <c r="L356" s="40">
        <v>0</v>
      </c>
      <c r="M356" s="34">
        <f>ROUND(ROUND(L356,2)*ROUND(G356,3),2)</f>
        <v>0</v>
      </c>
      <c r="N356" s="38" t="s">
        <v>55</v>
      </c>
      <c r="O356">
        <f>(M356*21)/100</f>
        <v>0</v>
      </c>
      <c r="P356" t="s">
        <v>27</v>
      </c>
    </row>
    <row r="357" spans="1:16" ht="13.2" x14ac:dyDescent="0.25">
      <c r="A357" s="37" t="s">
        <v>56</v>
      </c>
      <c r="E357" s="41" t="s">
        <v>357</v>
      </c>
    </row>
    <row r="358" spans="1:16" ht="13.2" x14ac:dyDescent="0.25">
      <c r="A358" s="37" t="s">
        <v>57</v>
      </c>
      <c r="E358" s="42" t="s">
        <v>350</v>
      </c>
    </row>
    <row r="359" spans="1:16" ht="13.2" x14ac:dyDescent="0.25">
      <c r="A359" t="s">
        <v>59</v>
      </c>
      <c r="E359" s="41" t="s">
        <v>60</v>
      </c>
    </row>
    <row r="360" spans="1:16" ht="13.2" x14ac:dyDescent="0.25">
      <c r="A360" t="s">
        <v>49</v>
      </c>
      <c r="B360" s="36" t="s">
        <v>358</v>
      </c>
      <c r="C360" s="36" t="s">
        <v>359</v>
      </c>
      <c r="D360" s="37" t="s">
        <v>52</v>
      </c>
      <c r="E360" s="13" t="s">
        <v>360</v>
      </c>
      <c r="F360" s="38" t="s">
        <v>54</v>
      </c>
      <c r="G360" s="39">
        <v>2</v>
      </c>
      <c r="H360" s="38">
        <v>0</v>
      </c>
      <c r="I360" s="38">
        <f>ROUND(G360*H360,6)</f>
        <v>0</v>
      </c>
      <c r="L360" s="40">
        <v>0</v>
      </c>
      <c r="M360" s="34">
        <f>ROUND(ROUND(L360,2)*ROUND(G360,3),2)</f>
        <v>0</v>
      </c>
      <c r="N360" s="38" t="s">
        <v>55</v>
      </c>
      <c r="O360">
        <f>(M360*21)/100</f>
        <v>0</v>
      </c>
      <c r="P360" t="s">
        <v>27</v>
      </c>
    </row>
    <row r="361" spans="1:16" ht="13.2" x14ac:dyDescent="0.25">
      <c r="A361" s="37" t="s">
        <v>56</v>
      </c>
      <c r="E361" s="41" t="s">
        <v>357</v>
      </c>
    </row>
    <row r="362" spans="1:16" ht="13.2" x14ac:dyDescent="0.25">
      <c r="A362" s="37" t="s">
        <v>57</v>
      </c>
      <c r="E362" s="42" t="s">
        <v>350</v>
      </c>
    </row>
    <row r="363" spans="1:16" ht="13.2" x14ac:dyDescent="0.25">
      <c r="A363" t="s">
        <v>59</v>
      </c>
      <c r="E363" s="41" t="s">
        <v>60</v>
      </c>
    </row>
    <row r="364" spans="1:16" ht="13.2" x14ac:dyDescent="0.25">
      <c r="A364" t="s">
        <v>49</v>
      </c>
      <c r="B364" s="36" t="s">
        <v>361</v>
      </c>
      <c r="C364" s="36" t="s">
        <v>362</v>
      </c>
      <c r="D364" s="37" t="s">
        <v>52</v>
      </c>
      <c r="E364" s="13" t="s">
        <v>363</v>
      </c>
      <c r="F364" s="38" t="s">
        <v>54</v>
      </c>
      <c r="G364" s="39">
        <v>1</v>
      </c>
      <c r="H364" s="38">
        <v>0</v>
      </c>
      <c r="I364" s="38">
        <f>ROUND(G364*H364,6)</f>
        <v>0</v>
      </c>
      <c r="L364" s="40">
        <v>0</v>
      </c>
      <c r="M364" s="34">
        <f>ROUND(ROUND(L364,2)*ROUND(G364,3),2)</f>
        <v>0</v>
      </c>
      <c r="N364" s="38" t="s">
        <v>55</v>
      </c>
      <c r="O364">
        <f>(M364*21)/100</f>
        <v>0</v>
      </c>
      <c r="P364" t="s">
        <v>27</v>
      </c>
    </row>
    <row r="365" spans="1:16" ht="13.2" x14ac:dyDescent="0.25">
      <c r="A365" s="37" t="s">
        <v>56</v>
      </c>
      <c r="E365" s="41" t="s">
        <v>364</v>
      </c>
    </row>
    <row r="366" spans="1:16" ht="13.2" x14ac:dyDescent="0.25">
      <c r="A366" s="37" t="s">
        <v>57</v>
      </c>
      <c r="E366" s="42" t="s">
        <v>350</v>
      </c>
    </row>
    <row r="367" spans="1:16" ht="13.2" x14ac:dyDescent="0.25">
      <c r="A367" t="s">
        <v>59</v>
      </c>
      <c r="E367" s="41" t="s">
        <v>52</v>
      </c>
    </row>
    <row r="368" spans="1:16" ht="13.2" x14ac:dyDescent="0.25">
      <c r="A368" t="s">
        <v>49</v>
      </c>
      <c r="B368" s="36" t="s">
        <v>365</v>
      </c>
      <c r="C368" s="36" t="s">
        <v>366</v>
      </c>
      <c r="D368" s="37" t="s">
        <v>52</v>
      </c>
      <c r="E368" s="13" t="s">
        <v>367</v>
      </c>
      <c r="F368" s="38" t="s">
        <v>54</v>
      </c>
      <c r="G368" s="39">
        <v>1</v>
      </c>
      <c r="H368" s="38">
        <v>0</v>
      </c>
      <c r="I368" s="38">
        <f>ROUND(G368*H368,6)</f>
        <v>0</v>
      </c>
      <c r="L368" s="40">
        <v>0</v>
      </c>
      <c r="M368" s="34">
        <f>ROUND(ROUND(L368,2)*ROUND(G368,3),2)</f>
        <v>0</v>
      </c>
      <c r="N368" s="38" t="s">
        <v>55</v>
      </c>
      <c r="O368">
        <f>(M368*21)/100</f>
        <v>0</v>
      </c>
      <c r="P368" t="s">
        <v>27</v>
      </c>
    </row>
    <row r="369" spans="1:16" ht="13.2" x14ac:dyDescent="0.25">
      <c r="A369" s="37" t="s">
        <v>56</v>
      </c>
      <c r="E369" s="41" t="s">
        <v>364</v>
      </c>
    </row>
    <row r="370" spans="1:16" ht="13.2" x14ac:dyDescent="0.25">
      <c r="A370" s="37" t="s">
        <v>57</v>
      </c>
      <c r="E370" s="42" t="s">
        <v>350</v>
      </c>
    </row>
    <row r="371" spans="1:16" ht="13.2" x14ac:dyDescent="0.25">
      <c r="A371" t="s">
        <v>59</v>
      </c>
      <c r="E371" s="41" t="s">
        <v>52</v>
      </c>
    </row>
    <row r="372" spans="1:16" ht="13.2" x14ac:dyDescent="0.25">
      <c r="A372" t="s">
        <v>49</v>
      </c>
      <c r="B372" s="36" t="s">
        <v>368</v>
      </c>
      <c r="C372" s="36" t="s">
        <v>369</v>
      </c>
      <c r="D372" s="37" t="s">
        <v>52</v>
      </c>
      <c r="E372" s="13" t="s">
        <v>370</v>
      </c>
      <c r="F372" s="38" t="s">
        <v>54</v>
      </c>
      <c r="G372" s="39">
        <v>1</v>
      </c>
      <c r="H372" s="38">
        <v>0</v>
      </c>
      <c r="I372" s="38">
        <f>ROUND(G372*H372,6)</f>
        <v>0</v>
      </c>
      <c r="L372" s="40">
        <v>0</v>
      </c>
      <c r="M372" s="34">
        <f>ROUND(ROUND(L372,2)*ROUND(G372,3),2)</f>
        <v>0</v>
      </c>
      <c r="N372" s="38" t="s">
        <v>55</v>
      </c>
      <c r="O372">
        <f>(M372*21)/100</f>
        <v>0</v>
      </c>
      <c r="P372" t="s">
        <v>27</v>
      </c>
    </row>
    <row r="373" spans="1:16" ht="13.2" x14ac:dyDescent="0.25">
      <c r="A373" s="37" t="s">
        <v>56</v>
      </c>
      <c r="E373" s="41" t="s">
        <v>371</v>
      </c>
    </row>
    <row r="374" spans="1:16" ht="13.2" x14ac:dyDescent="0.25">
      <c r="A374" s="37" t="s">
        <v>57</v>
      </c>
      <c r="E374" s="42" t="s">
        <v>350</v>
      </c>
    </row>
    <row r="375" spans="1:16" ht="13.2" x14ac:dyDescent="0.25">
      <c r="A375" t="s">
        <v>59</v>
      </c>
      <c r="E375" s="41" t="s">
        <v>60</v>
      </c>
    </row>
    <row r="376" spans="1:16" ht="13.2" x14ac:dyDescent="0.25">
      <c r="A376" t="s">
        <v>49</v>
      </c>
      <c r="B376" s="36" t="s">
        <v>372</v>
      </c>
      <c r="C376" s="36" t="s">
        <v>373</v>
      </c>
      <c r="D376" s="37" t="s">
        <v>52</v>
      </c>
      <c r="E376" s="13" t="s">
        <v>374</v>
      </c>
      <c r="F376" s="38" t="s">
        <v>54</v>
      </c>
      <c r="G376" s="39">
        <v>1</v>
      </c>
      <c r="H376" s="38">
        <v>0</v>
      </c>
      <c r="I376" s="38">
        <f>ROUND(G376*H376,6)</f>
        <v>0</v>
      </c>
      <c r="L376" s="40">
        <v>0</v>
      </c>
      <c r="M376" s="34">
        <f>ROUND(ROUND(L376,2)*ROUND(G376,3),2)</f>
        <v>0</v>
      </c>
      <c r="N376" s="38" t="s">
        <v>55</v>
      </c>
      <c r="O376">
        <f>(M376*21)/100</f>
        <v>0</v>
      </c>
      <c r="P376" t="s">
        <v>27</v>
      </c>
    </row>
    <row r="377" spans="1:16" ht="13.2" x14ac:dyDescent="0.25">
      <c r="A377" s="37" t="s">
        <v>56</v>
      </c>
      <c r="E377" s="41" t="s">
        <v>371</v>
      </c>
    </row>
    <row r="378" spans="1:16" ht="13.2" x14ac:dyDescent="0.25">
      <c r="A378" s="37" t="s">
        <v>57</v>
      </c>
      <c r="E378" s="42" t="s">
        <v>350</v>
      </c>
    </row>
    <row r="379" spans="1:16" ht="13.2" x14ac:dyDescent="0.25">
      <c r="A379" t="s">
        <v>59</v>
      </c>
      <c r="E379" s="41" t="s">
        <v>60</v>
      </c>
    </row>
    <row r="380" spans="1:16" ht="26.4" x14ac:dyDescent="0.25">
      <c r="A380" t="s">
        <v>49</v>
      </c>
      <c r="B380" s="36" t="s">
        <v>375</v>
      </c>
      <c r="C380" s="36" t="s">
        <v>376</v>
      </c>
      <c r="D380" s="37" t="s">
        <v>52</v>
      </c>
      <c r="E380" s="13" t="s">
        <v>377</v>
      </c>
      <c r="F380" s="38" t="s">
        <v>54</v>
      </c>
      <c r="G380" s="39">
        <v>4</v>
      </c>
      <c r="H380" s="38">
        <v>0</v>
      </c>
      <c r="I380" s="38">
        <f>ROUND(G380*H380,6)</f>
        <v>0</v>
      </c>
      <c r="L380" s="40">
        <v>0</v>
      </c>
      <c r="M380" s="34">
        <f>ROUND(ROUND(L380,2)*ROUND(G380,3),2)</f>
        <v>0</v>
      </c>
      <c r="N380" s="38" t="s">
        <v>378</v>
      </c>
      <c r="O380">
        <f>(M380*21)/100</f>
        <v>0</v>
      </c>
      <c r="P380" t="s">
        <v>27</v>
      </c>
    </row>
    <row r="381" spans="1:16" ht="13.2" x14ac:dyDescent="0.25">
      <c r="A381" s="37" t="s">
        <v>56</v>
      </c>
      <c r="E381" s="41" t="s">
        <v>52</v>
      </c>
    </row>
    <row r="382" spans="1:16" ht="13.2" x14ac:dyDescent="0.25">
      <c r="A382" s="37" t="s">
        <v>57</v>
      </c>
      <c r="E382" s="42" t="s">
        <v>350</v>
      </c>
    </row>
    <row r="383" spans="1:16" ht="92.4" x14ac:dyDescent="0.25">
      <c r="A383" t="s">
        <v>59</v>
      </c>
      <c r="E383" s="41" t="s">
        <v>379</v>
      </c>
    </row>
    <row r="384" spans="1:16" ht="26.4" x14ac:dyDescent="0.25">
      <c r="A384" t="s">
        <v>49</v>
      </c>
      <c r="B384" s="36" t="s">
        <v>380</v>
      </c>
      <c r="C384" s="36" t="s">
        <v>381</v>
      </c>
      <c r="D384" s="37" t="s">
        <v>52</v>
      </c>
      <c r="E384" s="13" t="s">
        <v>382</v>
      </c>
      <c r="F384" s="38" t="s">
        <v>54</v>
      </c>
      <c r="G384" s="39">
        <v>4</v>
      </c>
      <c r="H384" s="38">
        <v>0</v>
      </c>
      <c r="I384" s="38">
        <f>ROUND(G384*H384,6)</f>
        <v>0</v>
      </c>
      <c r="L384" s="40">
        <v>0</v>
      </c>
      <c r="M384" s="34">
        <f>ROUND(ROUND(L384,2)*ROUND(G384,3),2)</f>
        <v>0</v>
      </c>
      <c r="N384" s="38" t="s">
        <v>378</v>
      </c>
      <c r="O384">
        <f>(M384*21)/100</f>
        <v>0</v>
      </c>
      <c r="P384" t="s">
        <v>27</v>
      </c>
    </row>
    <row r="385" spans="1:16" ht="13.2" x14ac:dyDescent="0.25">
      <c r="A385" s="37" t="s">
        <v>56</v>
      </c>
      <c r="E385" s="41" t="s">
        <v>52</v>
      </c>
    </row>
    <row r="386" spans="1:16" ht="13.2" x14ac:dyDescent="0.25">
      <c r="A386" s="37" t="s">
        <v>57</v>
      </c>
      <c r="E386" s="42" t="s">
        <v>350</v>
      </c>
    </row>
    <row r="387" spans="1:16" ht="105.6" x14ac:dyDescent="0.25">
      <c r="A387" t="s">
        <v>59</v>
      </c>
      <c r="E387" s="41" t="s">
        <v>383</v>
      </c>
    </row>
    <row r="388" spans="1:16" ht="13.2" x14ac:dyDescent="0.25">
      <c r="A388" t="s">
        <v>49</v>
      </c>
      <c r="B388" s="36" t="s">
        <v>384</v>
      </c>
      <c r="C388" s="36" t="s">
        <v>385</v>
      </c>
      <c r="D388" s="37" t="s">
        <v>52</v>
      </c>
      <c r="E388" s="13" t="s">
        <v>386</v>
      </c>
      <c r="F388" s="38" t="s">
        <v>54</v>
      </c>
      <c r="G388" s="39">
        <v>1</v>
      </c>
      <c r="H388" s="38">
        <v>0</v>
      </c>
      <c r="I388" s="38">
        <f>ROUND(G388*H388,6)</f>
        <v>0</v>
      </c>
      <c r="L388" s="40">
        <v>0</v>
      </c>
      <c r="M388" s="34">
        <f>ROUND(ROUND(L388,2)*ROUND(G388,3),2)</f>
        <v>0</v>
      </c>
      <c r="N388" s="38" t="s">
        <v>55</v>
      </c>
      <c r="O388">
        <f>(M388*21)/100</f>
        <v>0</v>
      </c>
      <c r="P388" t="s">
        <v>27</v>
      </c>
    </row>
    <row r="389" spans="1:16" ht="13.2" x14ac:dyDescent="0.25">
      <c r="A389" s="37" t="s">
        <v>56</v>
      </c>
      <c r="E389" s="41" t="s">
        <v>52</v>
      </c>
    </row>
    <row r="390" spans="1:16" ht="13.2" x14ac:dyDescent="0.25">
      <c r="A390" s="37" t="s">
        <v>57</v>
      </c>
      <c r="E390" s="42" t="s">
        <v>350</v>
      </c>
    </row>
    <row r="391" spans="1:16" ht="13.2" x14ac:dyDescent="0.25">
      <c r="A391" t="s">
        <v>59</v>
      </c>
      <c r="E391" s="41" t="s">
        <v>60</v>
      </c>
    </row>
    <row r="392" spans="1:16" ht="13.2" x14ac:dyDescent="0.25">
      <c r="A392" t="s">
        <v>49</v>
      </c>
      <c r="B392" s="36" t="s">
        <v>387</v>
      </c>
      <c r="C392" s="36" t="s">
        <v>388</v>
      </c>
      <c r="D392" s="37" t="s">
        <v>52</v>
      </c>
      <c r="E392" s="13" t="s">
        <v>389</v>
      </c>
      <c r="F392" s="38" t="s">
        <v>54</v>
      </c>
      <c r="G392" s="39">
        <v>1</v>
      </c>
      <c r="H392" s="38">
        <v>0</v>
      </c>
      <c r="I392" s="38">
        <f>ROUND(G392*H392,6)</f>
        <v>0</v>
      </c>
      <c r="L392" s="40">
        <v>0</v>
      </c>
      <c r="M392" s="34">
        <f>ROUND(ROUND(L392,2)*ROUND(G392,3),2)</f>
        <v>0</v>
      </c>
      <c r="N392" s="38" t="s">
        <v>55</v>
      </c>
      <c r="O392">
        <f>(M392*21)/100</f>
        <v>0</v>
      </c>
      <c r="P392" t="s">
        <v>27</v>
      </c>
    </row>
    <row r="393" spans="1:16" ht="13.2" x14ac:dyDescent="0.25">
      <c r="A393" s="37" t="s">
        <v>56</v>
      </c>
      <c r="E393" s="41" t="s">
        <v>52</v>
      </c>
    </row>
    <row r="394" spans="1:16" ht="13.2" x14ac:dyDescent="0.25">
      <c r="A394" s="37" t="s">
        <v>57</v>
      </c>
      <c r="E394" s="42" t="s">
        <v>350</v>
      </c>
    </row>
    <row r="395" spans="1:16" ht="13.2" x14ac:dyDescent="0.25">
      <c r="A395" t="s">
        <v>59</v>
      </c>
      <c r="E395" s="41" t="s">
        <v>60</v>
      </c>
    </row>
    <row r="396" spans="1:16" ht="13.2" x14ac:dyDescent="0.25">
      <c r="A396" t="s">
        <v>49</v>
      </c>
      <c r="B396" s="36" t="s">
        <v>390</v>
      </c>
      <c r="C396" s="36" t="s">
        <v>391</v>
      </c>
      <c r="D396" s="37" t="s">
        <v>52</v>
      </c>
      <c r="E396" s="13" t="s">
        <v>392</v>
      </c>
      <c r="F396" s="38" t="s">
        <v>54</v>
      </c>
      <c r="G396" s="39">
        <v>1</v>
      </c>
      <c r="H396" s="38">
        <v>0</v>
      </c>
      <c r="I396" s="38">
        <f>ROUND(G396*H396,6)</f>
        <v>0</v>
      </c>
      <c r="L396" s="40">
        <v>0</v>
      </c>
      <c r="M396" s="34">
        <f>ROUND(ROUND(L396,2)*ROUND(G396,3),2)</f>
        <v>0</v>
      </c>
      <c r="N396" s="38" t="s">
        <v>55</v>
      </c>
      <c r="O396">
        <f>(M396*21)/100</f>
        <v>0</v>
      </c>
      <c r="P396" t="s">
        <v>27</v>
      </c>
    </row>
    <row r="397" spans="1:16" ht="13.2" x14ac:dyDescent="0.25">
      <c r="A397" s="37" t="s">
        <v>56</v>
      </c>
      <c r="E397" s="41" t="s">
        <v>52</v>
      </c>
    </row>
    <row r="398" spans="1:16" ht="13.2" x14ac:dyDescent="0.25">
      <c r="A398" s="37" t="s">
        <v>57</v>
      </c>
      <c r="E398" s="42" t="s">
        <v>350</v>
      </c>
    </row>
    <row r="399" spans="1:16" ht="13.2" x14ac:dyDescent="0.25">
      <c r="A399" t="s">
        <v>59</v>
      </c>
      <c r="E399" s="41" t="s">
        <v>60</v>
      </c>
    </row>
    <row r="400" spans="1:16" ht="13.2" x14ac:dyDescent="0.25">
      <c r="A400" t="s">
        <v>49</v>
      </c>
      <c r="B400" s="36" t="s">
        <v>393</v>
      </c>
      <c r="C400" s="36" t="s">
        <v>394</v>
      </c>
      <c r="D400" s="37" t="s">
        <v>52</v>
      </c>
      <c r="E400" s="13" t="s">
        <v>395</v>
      </c>
      <c r="F400" s="38" t="s">
        <v>54</v>
      </c>
      <c r="G400" s="39">
        <v>1</v>
      </c>
      <c r="H400" s="38">
        <v>0</v>
      </c>
      <c r="I400" s="38">
        <f>ROUND(G400*H400,6)</f>
        <v>0</v>
      </c>
      <c r="L400" s="40">
        <v>0</v>
      </c>
      <c r="M400" s="34">
        <f>ROUND(ROUND(L400,2)*ROUND(G400,3),2)</f>
        <v>0</v>
      </c>
      <c r="N400" s="38" t="s">
        <v>55</v>
      </c>
      <c r="O400">
        <f>(M400*21)/100</f>
        <v>0</v>
      </c>
      <c r="P400" t="s">
        <v>27</v>
      </c>
    </row>
    <row r="401" spans="1:16" ht="13.2" x14ac:dyDescent="0.25">
      <c r="A401" s="37" t="s">
        <v>56</v>
      </c>
      <c r="E401" s="41" t="s">
        <v>52</v>
      </c>
    </row>
    <row r="402" spans="1:16" ht="13.2" x14ac:dyDescent="0.25">
      <c r="A402" s="37" t="s">
        <v>57</v>
      </c>
      <c r="E402" s="42" t="s">
        <v>350</v>
      </c>
    </row>
    <row r="403" spans="1:16" ht="13.2" x14ac:dyDescent="0.25">
      <c r="A403" t="s">
        <v>59</v>
      </c>
      <c r="E403" s="41" t="s">
        <v>60</v>
      </c>
    </row>
    <row r="404" spans="1:16" ht="13.2" x14ac:dyDescent="0.25">
      <c r="A404" t="s">
        <v>49</v>
      </c>
      <c r="B404" s="36" t="s">
        <v>396</v>
      </c>
      <c r="C404" s="36" t="s">
        <v>397</v>
      </c>
      <c r="D404" s="37" t="s">
        <v>52</v>
      </c>
      <c r="E404" s="13" t="s">
        <v>398</v>
      </c>
      <c r="F404" s="38" t="s">
        <v>54</v>
      </c>
      <c r="G404" s="39">
        <v>1</v>
      </c>
      <c r="H404" s="38">
        <v>0</v>
      </c>
      <c r="I404" s="38">
        <f>ROUND(G404*H404,6)</f>
        <v>0</v>
      </c>
      <c r="L404" s="40">
        <v>0</v>
      </c>
      <c r="M404" s="34">
        <f>ROUND(ROUND(L404,2)*ROUND(G404,3),2)</f>
        <v>0</v>
      </c>
      <c r="N404" s="38" t="s">
        <v>55</v>
      </c>
      <c r="O404">
        <f>(M404*21)/100</f>
        <v>0</v>
      </c>
      <c r="P404" t="s">
        <v>27</v>
      </c>
    </row>
    <row r="405" spans="1:16" ht="13.2" x14ac:dyDescent="0.25">
      <c r="A405" s="37" t="s">
        <v>56</v>
      </c>
      <c r="E405" s="41" t="s">
        <v>399</v>
      </c>
    </row>
    <row r="406" spans="1:16" ht="13.2" x14ac:dyDescent="0.25">
      <c r="A406" s="37" t="s">
        <v>57</v>
      </c>
      <c r="E406" s="42" t="s">
        <v>108</v>
      </c>
    </row>
    <row r="407" spans="1:16" ht="13.2" x14ac:dyDescent="0.25">
      <c r="A407" t="s">
        <v>59</v>
      </c>
      <c r="E407" s="41" t="s">
        <v>60</v>
      </c>
    </row>
    <row r="408" spans="1:16" ht="13.2" x14ac:dyDescent="0.25">
      <c r="A408" t="s">
        <v>49</v>
      </c>
      <c r="B408" s="36" t="s">
        <v>400</v>
      </c>
      <c r="C408" s="36" t="s">
        <v>401</v>
      </c>
      <c r="D408" s="37" t="s">
        <v>52</v>
      </c>
      <c r="E408" s="13" t="s">
        <v>402</v>
      </c>
      <c r="F408" s="38" t="s">
        <v>54</v>
      </c>
      <c r="G408" s="39">
        <v>1</v>
      </c>
      <c r="H408" s="38">
        <v>0</v>
      </c>
      <c r="I408" s="38">
        <f>ROUND(G408*H408,6)</f>
        <v>0</v>
      </c>
      <c r="L408" s="40">
        <v>0</v>
      </c>
      <c r="M408" s="34">
        <f>ROUND(ROUND(L408,2)*ROUND(G408,3),2)</f>
        <v>0</v>
      </c>
      <c r="N408" s="38" t="s">
        <v>55</v>
      </c>
      <c r="O408">
        <f>(M408*21)/100</f>
        <v>0</v>
      </c>
      <c r="P408" t="s">
        <v>27</v>
      </c>
    </row>
    <row r="409" spans="1:16" ht="13.2" x14ac:dyDescent="0.25">
      <c r="A409" s="37" t="s">
        <v>56</v>
      </c>
      <c r="E409" s="41" t="s">
        <v>399</v>
      </c>
    </row>
    <row r="410" spans="1:16" ht="13.2" x14ac:dyDescent="0.25">
      <c r="A410" s="37" t="s">
        <v>57</v>
      </c>
      <c r="E410" s="42" t="s">
        <v>108</v>
      </c>
    </row>
    <row r="411" spans="1:16" ht="13.2" x14ac:dyDescent="0.25">
      <c r="A411" t="s">
        <v>59</v>
      </c>
      <c r="E411" s="41" t="s">
        <v>60</v>
      </c>
    </row>
    <row r="412" spans="1:16" ht="26.4" x14ac:dyDescent="0.25">
      <c r="A412" t="s">
        <v>49</v>
      </c>
      <c r="B412" s="36" t="s">
        <v>403</v>
      </c>
      <c r="C412" s="36" t="s">
        <v>404</v>
      </c>
      <c r="D412" s="37" t="s">
        <v>52</v>
      </c>
      <c r="E412" s="13" t="s">
        <v>405</v>
      </c>
      <c r="F412" s="38" t="s">
        <v>54</v>
      </c>
      <c r="G412" s="39">
        <v>5</v>
      </c>
      <c r="H412" s="38">
        <v>0</v>
      </c>
      <c r="I412" s="38">
        <f>ROUND(G412*H412,6)</f>
        <v>0</v>
      </c>
      <c r="L412" s="40">
        <v>0</v>
      </c>
      <c r="M412" s="34">
        <f>ROUND(ROUND(L412,2)*ROUND(G412,3),2)</f>
        <v>0</v>
      </c>
      <c r="N412" s="38" t="s">
        <v>55</v>
      </c>
      <c r="O412">
        <f>(M412*21)/100</f>
        <v>0</v>
      </c>
      <c r="P412" t="s">
        <v>27</v>
      </c>
    </row>
    <row r="413" spans="1:16" ht="13.2" x14ac:dyDescent="0.25">
      <c r="A413" s="37" t="s">
        <v>56</v>
      </c>
      <c r="E413" s="41" t="s">
        <v>52</v>
      </c>
    </row>
    <row r="414" spans="1:16" ht="13.2" x14ac:dyDescent="0.25">
      <c r="A414" s="37" t="s">
        <v>57</v>
      </c>
      <c r="E414" s="42" t="s">
        <v>52</v>
      </c>
    </row>
    <row r="415" spans="1:16" ht="13.2" x14ac:dyDescent="0.25">
      <c r="A415" t="s">
        <v>59</v>
      </c>
      <c r="E415" s="41" t="s">
        <v>60</v>
      </c>
    </row>
    <row r="416" spans="1:16" ht="26.4" x14ac:dyDescent="0.25">
      <c r="A416" t="s">
        <v>49</v>
      </c>
      <c r="B416" s="36" t="s">
        <v>406</v>
      </c>
      <c r="C416" s="36" t="s">
        <v>407</v>
      </c>
      <c r="D416" s="37" t="s">
        <v>52</v>
      </c>
      <c r="E416" s="13" t="s">
        <v>408</v>
      </c>
      <c r="F416" s="38" t="s">
        <v>54</v>
      </c>
      <c r="G416" s="39">
        <v>5</v>
      </c>
      <c r="H416" s="38">
        <v>0</v>
      </c>
      <c r="I416" s="38">
        <f>ROUND(G416*H416,6)</f>
        <v>0</v>
      </c>
      <c r="L416" s="40">
        <v>0</v>
      </c>
      <c r="M416" s="34">
        <f>ROUND(ROUND(L416,2)*ROUND(G416,3),2)</f>
        <v>0</v>
      </c>
      <c r="N416" s="38" t="s">
        <v>55</v>
      </c>
      <c r="O416">
        <f>(M416*21)/100</f>
        <v>0</v>
      </c>
      <c r="P416" t="s">
        <v>27</v>
      </c>
    </row>
    <row r="417" spans="1:16" ht="13.2" x14ac:dyDescent="0.25">
      <c r="A417" s="37" t="s">
        <v>56</v>
      </c>
      <c r="E417" s="41" t="s">
        <v>52</v>
      </c>
    </row>
    <row r="418" spans="1:16" ht="13.2" x14ac:dyDescent="0.25">
      <c r="A418" s="37" t="s">
        <v>57</v>
      </c>
      <c r="E418" s="42" t="s">
        <v>52</v>
      </c>
    </row>
    <row r="419" spans="1:16" ht="13.2" x14ac:dyDescent="0.25">
      <c r="A419" t="s">
        <v>59</v>
      </c>
      <c r="E419" s="41" t="s">
        <v>60</v>
      </c>
    </row>
    <row r="420" spans="1:16" ht="13.2" x14ac:dyDescent="0.25">
      <c r="A420" t="s">
        <v>46</v>
      </c>
      <c r="C420" s="33" t="s">
        <v>409</v>
      </c>
      <c r="E420" s="35" t="s">
        <v>410</v>
      </c>
      <c r="J420" s="34">
        <f>0</f>
        <v>0</v>
      </c>
      <c r="K420" s="34">
        <f>0</f>
        <v>0</v>
      </c>
      <c r="L420" s="34">
        <f>0+L421</f>
        <v>0</v>
      </c>
      <c r="M420" s="34">
        <f>0+M421</f>
        <v>0</v>
      </c>
    </row>
    <row r="421" spans="1:16" ht="13.2" x14ac:dyDescent="0.25">
      <c r="A421" t="s">
        <v>49</v>
      </c>
      <c r="B421" s="36" t="s">
        <v>411</v>
      </c>
      <c r="C421" s="36" t="s">
        <v>412</v>
      </c>
      <c r="D421" s="37" t="s">
        <v>52</v>
      </c>
      <c r="E421" s="13" t="s">
        <v>413</v>
      </c>
      <c r="F421" s="38" t="s">
        <v>414</v>
      </c>
      <c r="G421" s="39">
        <v>1</v>
      </c>
      <c r="H421" s="38">
        <v>0</v>
      </c>
      <c r="I421" s="38">
        <f>ROUND(G421*H421,6)</f>
        <v>0</v>
      </c>
      <c r="L421" s="40">
        <v>0</v>
      </c>
      <c r="M421" s="34">
        <f>ROUND(ROUND(L421,2)*ROUND(G421,3),2)</f>
        <v>0</v>
      </c>
      <c r="N421" s="38" t="s">
        <v>55</v>
      </c>
      <c r="O421">
        <f>(M421*21)/100</f>
        <v>0</v>
      </c>
      <c r="P421" t="s">
        <v>27</v>
      </c>
    </row>
    <row r="422" spans="1:16" ht="13.2" x14ac:dyDescent="0.25">
      <c r="A422" s="37" t="s">
        <v>56</v>
      </c>
      <c r="E422" s="41" t="s">
        <v>52</v>
      </c>
    </row>
    <row r="423" spans="1:16" ht="13.2" x14ac:dyDescent="0.25">
      <c r="A423" s="37" t="s">
        <v>57</v>
      </c>
      <c r="E423" s="42" t="s">
        <v>52</v>
      </c>
    </row>
    <row r="424" spans="1:16" ht="13.2" x14ac:dyDescent="0.25">
      <c r="A424" t="s">
        <v>59</v>
      </c>
      <c r="E424" s="41" t="s">
        <v>60</v>
      </c>
    </row>
    <row r="425" spans="1:16" ht="13.2" x14ac:dyDescent="0.25">
      <c r="A425" t="s">
        <v>46</v>
      </c>
      <c r="C425" s="33" t="s">
        <v>415</v>
      </c>
      <c r="E425" s="35" t="s">
        <v>416</v>
      </c>
      <c r="J425" s="34">
        <f>0</f>
        <v>0</v>
      </c>
      <c r="K425" s="34">
        <f>0</f>
        <v>0</v>
      </c>
      <c r="L425" s="34">
        <f>0+L426+L430+L434+L438+L442+L446+L450+L454+L458+L462+L466+L470+L474+L478</f>
        <v>0</v>
      </c>
      <c r="M425" s="34">
        <f>0+M426+M430+M434+M438+M442+M446+M450+M454+M458+M462+M466+M470+M474+M478</f>
        <v>0</v>
      </c>
    </row>
    <row r="426" spans="1:16" ht="13.2" x14ac:dyDescent="0.25">
      <c r="A426" t="s">
        <v>49</v>
      </c>
      <c r="B426" s="36" t="s">
        <v>27</v>
      </c>
      <c r="C426" s="36" t="s">
        <v>417</v>
      </c>
      <c r="D426" s="37" t="s">
        <v>52</v>
      </c>
      <c r="E426" s="13" t="s">
        <v>418</v>
      </c>
      <c r="F426" s="38" t="s">
        <v>419</v>
      </c>
      <c r="G426" s="39">
        <v>85.05</v>
      </c>
      <c r="H426" s="38">
        <v>0</v>
      </c>
      <c r="I426" s="38">
        <f>ROUND(G426*H426,6)</f>
        <v>0</v>
      </c>
      <c r="L426" s="40">
        <v>0</v>
      </c>
      <c r="M426" s="34">
        <f>ROUND(ROUND(L426,2)*ROUND(G426,3),2)</f>
        <v>0</v>
      </c>
      <c r="N426" s="38" t="s">
        <v>55</v>
      </c>
      <c r="O426">
        <f>(M426*21)/100</f>
        <v>0</v>
      </c>
      <c r="P426" t="s">
        <v>27</v>
      </c>
    </row>
    <row r="427" spans="1:16" ht="13.2" x14ac:dyDescent="0.25">
      <c r="A427" s="37" t="s">
        <v>56</v>
      </c>
      <c r="E427" s="41" t="s">
        <v>52</v>
      </c>
    </row>
    <row r="428" spans="1:16" ht="13.2" x14ac:dyDescent="0.25">
      <c r="A428" s="37" t="s">
        <v>57</v>
      </c>
      <c r="E428" s="42" t="s">
        <v>420</v>
      </c>
    </row>
    <row r="429" spans="1:16" ht="13.2" x14ac:dyDescent="0.25">
      <c r="A429" t="s">
        <v>59</v>
      </c>
      <c r="E429" s="41" t="s">
        <v>60</v>
      </c>
    </row>
    <row r="430" spans="1:16" ht="13.2" x14ac:dyDescent="0.25">
      <c r="A430" t="s">
        <v>49</v>
      </c>
      <c r="B430" s="36" t="s">
        <v>26</v>
      </c>
      <c r="C430" s="36" t="s">
        <v>421</v>
      </c>
      <c r="D430" s="37" t="s">
        <v>52</v>
      </c>
      <c r="E430" s="13" t="s">
        <v>422</v>
      </c>
      <c r="F430" s="38" t="s">
        <v>423</v>
      </c>
      <c r="G430" s="39">
        <v>68.040000000000006</v>
      </c>
      <c r="H430" s="38">
        <v>0</v>
      </c>
      <c r="I430" s="38">
        <f>ROUND(G430*H430,6)</f>
        <v>0</v>
      </c>
      <c r="L430" s="40">
        <v>0</v>
      </c>
      <c r="M430" s="34">
        <f>ROUND(ROUND(L430,2)*ROUND(G430,3),2)</f>
        <v>0</v>
      </c>
      <c r="N430" s="38" t="s">
        <v>55</v>
      </c>
      <c r="O430">
        <f>(M430*21)/100</f>
        <v>0</v>
      </c>
      <c r="P430" t="s">
        <v>27</v>
      </c>
    </row>
    <row r="431" spans="1:16" ht="13.2" x14ac:dyDescent="0.25">
      <c r="A431" s="37" t="s">
        <v>56</v>
      </c>
      <c r="E431" s="41" t="s">
        <v>52</v>
      </c>
    </row>
    <row r="432" spans="1:16" ht="13.2" x14ac:dyDescent="0.25">
      <c r="A432" s="37" t="s">
        <v>57</v>
      </c>
      <c r="E432" s="42" t="s">
        <v>420</v>
      </c>
    </row>
    <row r="433" spans="1:16" ht="13.2" x14ac:dyDescent="0.25">
      <c r="A433" t="s">
        <v>59</v>
      </c>
      <c r="E433" s="41" t="s">
        <v>60</v>
      </c>
    </row>
    <row r="434" spans="1:16" ht="13.2" x14ac:dyDescent="0.25">
      <c r="A434" t="s">
        <v>49</v>
      </c>
      <c r="B434" s="36" t="s">
        <v>424</v>
      </c>
      <c r="C434" s="36" t="s">
        <v>425</v>
      </c>
      <c r="D434" s="37" t="s">
        <v>52</v>
      </c>
      <c r="E434" s="13" t="s">
        <v>426</v>
      </c>
      <c r="F434" s="38" t="s">
        <v>423</v>
      </c>
      <c r="G434" s="39">
        <v>39.049999999999997</v>
      </c>
      <c r="H434" s="38">
        <v>0</v>
      </c>
      <c r="I434" s="38">
        <f>ROUND(G434*H434,6)</f>
        <v>0</v>
      </c>
      <c r="L434" s="40">
        <v>0</v>
      </c>
      <c r="M434" s="34">
        <f>ROUND(ROUND(L434,2)*ROUND(G434,3),2)</f>
        <v>0</v>
      </c>
      <c r="N434" s="38" t="s">
        <v>55</v>
      </c>
      <c r="O434">
        <f>(M434*21)/100</f>
        <v>0</v>
      </c>
      <c r="P434" t="s">
        <v>27</v>
      </c>
    </row>
    <row r="435" spans="1:16" ht="13.2" x14ac:dyDescent="0.25">
      <c r="A435" s="37" t="s">
        <v>56</v>
      </c>
      <c r="E435" s="41" t="s">
        <v>52</v>
      </c>
    </row>
    <row r="436" spans="1:16" ht="13.2" x14ac:dyDescent="0.25">
      <c r="A436" s="37" t="s">
        <v>57</v>
      </c>
      <c r="E436" s="42" t="s">
        <v>420</v>
      </c>
    </row>
    <row r="437" spans="1:16" ht="13.2" x14ac:dyDescent="0.25">
      <c r="A437" t="s">
        <v>59</v>
      </c>
      <c r="E437" s="41" t="s">
        <v>60</v>
      </c>
    </row>
    <row r="438" spans="1:16" ht="13.2" x14ac:dyDescent="0.25">
      <c r="A438" t="s">
        <v>49</v>
      </c>
      <c r="B438" s="36" t="s">
        <v>427</v>
      </c>
      <c r="C438" s="36" t="s">
        <v>428</v>
      </c>
      <c r="D438" s="37" t="s">
        <v>52</v>
      </c>
      <c r="E438" s="13" t="s">
        <v>429</v>
      </c>
      <c r="F438" s="38" t="s">
        <v>423</v>
      </c>
      <c r="G438" s="39">
        <v>107.09</v>
      </c>
      <c r="H438" s="38">
        <v>0</v>
      </c>
      <c r="I438" s="38">
        <f>ROUND(G438*H438,6)</f>
        <v>0</v>
      </c>
      <c r="L438" s="40">
        <v>0</v>
      </c>
      <c r="M438" s="34">
        <f>ROUND(ROUND(L438,2)*ROUND(G438,3),2)</f>
        <v>0</v>
      </c>
      <c r="N438" s="38" t="s">
        <v>55</v>
      </c>
      <c r="O438">
        <f>(M438*21)/100</f>
        <v>0</v>
      </c>
      <c r="P438" t="s">
        <v>27</v>
      </c>
    </row>
    <row r="439" spans="1:16" ht="13.2" x14ac:dyDescent="0.25">
      <c r="A439" s="37" t="s">
        <v>56</v>
      </c>
      <c r="E439" s="41" t="s">
        <v>52</v>
      </c>
    </row>
    <row r="440" spans="1:16" ht="13.2" x14ac:dyDescent="0.25">
      <c r="A440" s="37" t="s">
        <v>57</v>
      </c>
      <c r="E440" s="42" t="s">
        <v>420</v>
      </c>
    </row>
    <row r="441" spans="1:16" ht="13.2" x14ac:dyDescent="0.25">
      <c r="A441" t="s">
        <v>59</v>
      </c>
      <c r="E441" s="41" t="s">
        <v>60</v>
      </c>
    </row>
    <row r="442" spans="1:16" ht="13.2" x14ac:dyDescent="0.25">
      <c r="A442" t="s">
        <v>49</v>
      </c>
      <c r="B442" s="36" t="s">
        <v>430</v>
      </c>
      <c r="C442" s="36" t="s">
        <v>431</v>
      </c>
      <c r="D442" s="37" t="s">
        <v>52</v>
      </c>
      <c r="E442" s="13" t="s">
        <v>432</v>
      </c>
      <c r="F442" s="38" t="s">
        <v>419</v>
      </c>
      <c r="G442" s="39">
        <v>85.05</v>
      </c>
      <c r="H442" s="38">
        <v>0</v>
      </c>
      <c r="I442" s="38">
        <f>ROUND(G442*H442,6)</f>
        <v>0</v>
      </c>
      <c r="L442" s="40">
        <v>0</v>
      </c>
      <c r="M442" s="34">
        <f>ROUND(ROUND(L442,2)*ROUND(G442,3),2)</f>
        <v>0</v>
      </c>
      <c r="N442" s="38" t="s">
        <v>55</v>
      </c>
      <c r="O442">
        <f>(M442*21)/100</f>
        <v>0</v>
      </c>
      <c r="P442" t="s">
        <v>27</v>
      </c>
    </row>
    <row r="443" spans="1:16" ht="13.2" x14ac:dyDescent="0.25">
      <c r="A443" s="37" t="s">
        <v>56</v>
      </c>
      <c r="E443" s="41" t="s">
        <v>52</v>
      </c>
    </row>
    <row r="444" spans="1:16" ht="13.2" x14ac:dyDescent="0.25">
      <c r="A444" s="37" t="s">
        <v>57</v>
      </c>
      <c r="E444" s="42" t="s">
        <v>420</v>
      </c>
    </row>
    <row r="445" spans="1:16" ht="13.2" x14ac:dyDescent="0.25">
      <c r="A445" t="s">
        <v>59</v>
      </c>
      <c r="E445" s="41" t="s">
        <v>60</v>
      </c>
    </row>
    <row r="446" spans="1:16" ht="13.2" x14ac:dyDescent="0.25">
      <c r="A446" t="s">
        <v>49</v>
      </c>
      <c r="B446" s="36" t="s">
        <v>433</v>
      </c>
      <c r="C446" s="36" t="s">
        <v>434</v>
      </c>
      <c r="D446" s="37" t="s">
        <v>52</v>
      </c>
      <c r="E446" s="13" t="s">
        <v>435</v>
      </c>
      <c r="F446" s="38" t="s">
        <v>148</v>
      </c>
      <c r="G446" s="39">
        <v>36</v>
      </c>
      <c r="H446" s="38">
        <v>0</v>
      </c>
      <c r="I446" s="38">
        <f>ROUND(G446*H446,6)</f>
        <v>0</v>
      </c>
      <c r="L446" s="40">
        <v>0</v>
      </c>
      <c r="M446" s="34">
        <f>ROUND(ROUND(L446,2)*ROUND(G446,3),2)</f>
        <v>0</v>
      </c>
      <c r="N446" s="38" t="s">
        <v>55</v>
      </c>
      <c r="O446">
        <f>(M446*21)/100</f>
        <v>0</v>
      </c>
      <c r="P446" t="s">
        <v>27</v>
      </c>
    </row>
    <row r="447" spans="1:16" ht="13.2" x14ac:dyDescent="0.25">
      <c r="A447" s="37" t="s">
        <v>56</v>
      </c>
      <c r="E447" s="41" t="s">
        <v>52</v>
      </c>
    </row>
    <row r="448" spans="1:16" ht="13.2" x14ac:dyDescent="0.25">
      <c r="A448" s="37" t="s">
        <v>57</v>
      </c>
      <c r="E448" s="42" t="s">
        <v>436</v>
      </c>
    </row>
    <row r="449" spans="1:16" ht="13.2" x14ac:dyDescent="0.25">
      <c r="A449" t="s">
        <v>59</v>
      </c>
      <c r="E449" s="41" t="s">
        <v>60</v>
      </c>
    </row>
    <row r="450" spans="1:16" ht="13.2" x14ac:dyDescent="0.25">
      <c r="A450" t="s">
        <v>49</v>
      </c>
      <c r="B450" s="36" t="s">
        <v>437</v>
      </c>
      <c r="C450" s="36" t="s">
        <v>438</v>
      </c>
      <c r="D450" s="37" t="s">
        <v>52</v>
      </c>
      <c r="E450" s="13" t="s">
        <v>439</v>
      </c>
      <c r="F450" s="38" t="s">
        <v>148</v>
      </c>
      <c r="G450" s="39">
        <v>243</v>
      </c>
      <c r="H450" s="38">
        <v>0</v>
      </c>
      <c r="I450" s="38">
        <f>ROUND(G450*H450,6)</f>
        <v>0</v>
      </c>
      <c r="L450" s="40">
        <v>0</v>
      </c>
      <c r="M450" s="34">
        <f>ROUND(ROUND(L450,2)*ROUND(G450,3),2)</f>
        <v>0</v>
      </c>
      <c r="N450" s="38" t="s">
        <v>55</v>
      </c>
      <c r="O450">
        <f>(M450*21)/100</f>
        <v>0</v>
      </c>
      <c r="P450" t="s">
        <v>27</v>
      </c>
    </row>
    <row r="451" spans="1:16" ht="13.2" x14ac:dyDescent="0.25">
      <c r="A451" s="37" t="s">
        <v>56</v>
      </c>
      <c r="E451" s="41" t="s">
        <v>52</v>
      </c>
    </row>
    <row r="452" spans="1:16" ht="13.2" x14ac:dyDescent="0.25">
      <c r="A452" s="37" t="s">
        <v>57</v>
      </c>
      <c r="E452" s="42" t="s">
        <v>420</v>
      </c>
    </row>
    <row r="453" spans="1:16" ht="13.2" x14ac:dyDescent="0.25">
      <c r="A453" t="s">
        <v>59</v>
      </c>
      <c r="E453" s="41" t="s">
        <v>60</v>
      </c>
    </row>
    <row r="454" spans="1:16" ht="26.4" x14ac:dyDescent="0.25">
      <c r="A454" t="s">
        <v>49</v>
      </c>
      <c r="B454" s="36" t="s">
        <v>440</v>
      </c>
      <c r="C454" s="36" t="s">
        <v>441</v>
      </c>
      <c r="D454" s="37" t="s">
        <v>52</v>
      </c>
      <c r="E454" s="13" t="s">
        <v>442</v>
      </c>
      <c r="F454" s="38" t="s">
        <v>148</v>
      </c>
      <c r="G454" s="39">
        <v>243</v>
      </c>
      <c r="H454" s="38">
        <v>0</v>
      </c>
      <c r="I454" s="38">
        <f>ROUND(G454*H454,6)</f>
        <v>0</v>
      </c>
      <c r="L454" s="40">
        <v>0</v>
      </c>
      <c r="M454" s="34">
        <f>ROUND(ROUND(L454,2)*ROUND(G454,3),2)</f>
        <v>0</v>
      </c>
      <c r="N454" s="38" t="s">
        <v>55</v>
      </c>
      <c r="O454">
        <f>(M454*21)/100</f>
        <v>0</v>
      </c>
      <c r="P454" t="s">
        <v>27</v>
      </c>
    </row>
    <row r="455" spans="1:16" ht="13.2" x14ac:dyDescent="0.25">
      <c r="A455" s="37" t="s">
        <v>56</v>
      </c>
      <c r="E455" s="41" t="s">
        <v>52</v>
      </c>
    </row>
    <row r="456" spans="1:16" ht="13.2" x14ac:dyDescent="0.25">
      <c r="A456" s="37" t="s">
        <v>57</v>
      </c>
      <c r="E456" s="42" t="s">
        <v>420</v>
      </c>
    </row>
    <row r="457" spans="1:16" ht="13.2" x14ac:dyDescent="0.25">
      <c r="A457" t="s">
        <v>59</v>
      </c>
      <c r="E457" s="41" t="s">
        <v>60</v>
      </c>
    </row>
    <row r="458" spans="1:16" ht="13.2" x14ac:dyDescent="0.25">
      <c r="A458" t="s">
        <v>49</v>
      </c>
      <c r="B458" s="36" t="s">
        <v>443</v>
      </c>
      <c r="C458" s="36" t="s">
        <v>444</v>
      </c>
      <c r="D458" s="37" t="s">
        <v>52</v>
      </c>
      <c r="E458" s="13" t="s">
        <v>445</v>
      </c>
      <c r="F458" s="38" t="s">
        <v>148</v>
      </c>
      <c r="G458" s="39">
        <v>27</v>
      </c>
      <c r="H458" s="38">
        <v>0</v>
      </c>
      <c r="I458" s="38">
        <f>ROUND(G458*H458,6)</f>
        <v>0</v>
      </c>
      <c r="L458" s="40">
        <v>0</v>
      </c>
      <c r="M458" s="34">
        <f>ROUND(ROUND(L458,2)*ROUND(G458,3),2)</f>
        <v>0</v>
      </c>
      <c r="N458" s="38" t="s">
        <v>55</v>
      </c>
      <c r="O458">
        <f>(M458*21)/100</f>
        <v>0</v>
      </c>
      <c r="P458" t="s">
        <v>27</v>
      </c>
    </row>
    <row r="459" spans="1:16" ht="13.2" x14ac:dyDescent="0.25">
      <c r="A459" s="37" t="s">
        <v>56</v>
      </c>
      <c r="E459" s="41" t="s">
        <v>52</v>
      </c>
    </row>
    <row r="460" spans="1:16" ht="13.2" x14ac:dyDescent="0.25">
      <c r="A460" s="37" t="s">
        <v>57</v>
      </c>
      <c r="E460" s="42" t="s">
        <v>446</v>
      </c>
    </row>
    <row r="461" spans="1:16" ht="13.2" x14ac:dyDescent="0.25">
      <c r="A461" t="s">
        <v>59</v>
      </c>
      <c r="E461" s="41" t="s">
        <v>60</v>
      </c>
    </row>
    <row r="462" spans="1:16" ht="13.2" x14ac:dyDescent="0.25">
      <c r="A462" t="s">
        <v>49</v>
      </c>
      <c r="B462" s="36" t="s">
        <v>447</v>
      </c>
      <c r="C462" s="36" t="s">
        <v>448</v>
      </c>
      <c r="D462" s="37" t="s">
        <v>52</v>
      </c>
      <c r="E462" s="13" t="s">
        <v>449</v>
      </c>
      <c r="F462" s="38" t="s">
        <v>148</v>
      </c>
      <c r="G462" s="39">
        <v>27</v>
      </c>
      <c r="H462" s="38">
        <v>0</v>
      </c>
      <c r="I462" s="38">
        <f>ROUND(G462*H462,6)</f>
        <v>0</v>
      </c>
      <c r="L462" s="40">
        <v>0</v>
      </c>
      <c r="M462" s="34">
        <f>ROUND(ROUND(L462,2)*ROUND(G462,3),2)</f>
        <v>0</v>
      </c>
      <c r="N462" s="38" t="s">
        <v>55</v>
      </c>
      <c r="O462">
        <f>(M462*21)/100</f>
        <v>0</v>
      </c>
      <c r="P462" t="s">
        <v>27</v>
      </c>
    </row>
    <row r="463" spans="1:16" ht="13.2" x14ac:dyDescent="0.25">
      <c r="A463" s="37" t="s">
        <v>56</v>
      </c>
      <c r="E463" s="41" t="s">
        <v>52</v>
      </c>
    </row>
    <row r="464" spans="1:16" ht="13.2" x14ac:dyDescent="0.25">
      <c r="A464" s="37" t="s">
        <v>57</v>
      </c>
      <c r="E464" s="42" t="s">
        <v>446</v>
      </c>
    </row>
    <row r="465" spans="1:16" ht="13.2" x14ac:dyDescent="0.25">
      <c r="A465" t="s">
        <v>59</v>
      </c>
      <c r="E465" s="41" t="s">
        <v>60</v>
      </c>
    </row>
    <row r="466" spans="1:16" ht="13.2" x14ac:dyDescent="0.25">
      <c r="A466" t="s">
        <v>49</v>
      </c>
      <c r="B466" s="36" t="s">
        <v>450</v>
      </c>
      <c r="C466" s="36" t="s">
        <v>451</v>
      </c>
      <c r="D466" s="37" t="s">
        <v>52</v>
      </c>
      <c r="E466" s="13" t="s">
        <v>452</v>
      </c>
      <c r="F466" s="38" t="s">
        <v>148</v>
      </c>
      <c r="G466" s="39">
        <v>243</v>
      </c>
      <c r="H466" s="38">
        <v>0</v>
      </c>
      <c r="I466" s="38">
        <f>ROUND(G466*H466,6)</f>
        <v>0</v>
      </c>
      <c r="L466" s="40">
        <v>0</v>
      </c>
      <c r="M466" s="34">
        <f>ROUND(ROUND(L466,2)*ROUND(G466,3),2)</f>
        <v>0</v>
      </c>
      <c r="N466" s="38" t="s">
        <v>55</v>
      </c>
      <c r="O466">
        <f>(M466*21)/100</f>
        <v>0</v>
      </c>
      <c r="P466" t="s">
        <v>27</v>
      </c>
    </row>
    <row r="467" spans="1:16" ht="13.2" x14ac:dyDescent="0.25">
      <c r="A467" s="37" t="s">
        <v>56</v>
      </c>
      <c r="E467" s="41" t="s">
        <v>52</v>
      </c>
    </row>
    <row r="468" spans="1:16" ht="13.2" x14ac:dyDescent="0.25">
      <c r="A468" s="37" t="s">
        <v>57</v>
      </c>
      <c r="E468" s="42" t="s">
        <v>420</v>
      </c>
    </row>
    <row r="469" spans="1:16" ht="13.2" x14ac:dyDescent="0.25">
      <c r="A469" t="s">
        <v>59</v>
      </c>
      <c r="E469" s="41" t="s">
        <v>60</v>
      </c>
    </row>
    <row r="470" spans="1:16" ht="13.2" x14ac:dyDescent="0.25">
      <c r="A470" t="s">
        <v>49</v>
      </c>
      <c r="B470" s="36" t="s">
        <v>453</v>
      </c>
      <c r="C470" s="36" t="s">
        <v>454</v>
      </c>
      <c r="D470" s="37" t="s">
        <v>52</v>
      </c>
      <c r="E470" s="13" t="s">
        <v>455</v>
      </c>
      <c r="F470" s="38" t="s">
        <v>54</v>
      </c>
      <c r="G470" s="39">
        <v>6</v>
      </c>
      <c r="H470" s="38">
        <v>0</v>
      </c>
      <c r="I470" s="38">
        <f>ROUND(G470*H470,6)</f>
        <v>0</v>
      </c>
      <c r="L470" s="40">
        <v>0</v>
      </c>
      <c r="M470" s="34">
        <f>ROUND(ROUND(L470,2)*ROUND(G470,3),2)</f>
        <v>0</v>
      </c>
      <c r="N470" s="38" t="s">
        <v>55</v>
      </c>
      <c r="O470">
        <f>(M470*21)/100</f>
        <v>0</v>
      </c>
      <c r="P470" t="s">
        <v>27</v>
      </c>
    </row>
    <row r="471" spans="1:16" ht="13.2" x14ac:dyDescent="0.25">
      <c r="A471" s="37" t="s">
        <v>56</v>
      </c>
      <c r="E471" s="41" t="s">
        <v>52</v>
      </c>
    </row>
    <row r="472" spans="1:16" ht="13.2" x14ac:dyDescent="0.25">
      <c r="A472" s="37" t="s">
        <v>57</v>
      </c>
      <c r="E472" s="42" t="s">
        <v>52</v>
      </c>
    </row>
    <row r="473" spans="1:16" ht="13.2" x14ac:dyDescent="0.25">
      <c r="A473" t="s">
        <v>59</v>
      </c>
      <c r="E473" s="41" t="s">
        <v>60</v>
      </c>
    </row>
    <row r="474" spans="1:16" ht="26.4" x14ac:dyDescent="0.25">
      <c r="A474" t="s">
        <v>49</v>
      </c>
      <c r="B474" s="36" t="s">
        <v>456</v>
      </c>
      <c r="C474" s="36" t="s">
        <v>457</v>
      </c>
      <c r="D474" s="37" t="s">
        <v>52</v>
      </c>
      <c r="E474" s="13" t="s">
        <v>458</v>
      </c>
      <c r="F474" s="38" t="s">
        <v>54</v>
      </c>
      <c r="G474" s="39">
        <v>6</v>
      </c>
      <c r="H474" s="38">
        <v>0</v>
      </c>
      <c r="I474" s="38">
        <f>ROUND(G474*H474,6)</f>
        <v>0</v>
      </c>
      <c r="L474" s="40">
        <v>0</v>
      </c>
      <c r="M474" s="34">
        <f>ROUND(ROUND(L474,2)*ROUND(G474,3),2)</f>
        <v>0</v>
      </c>
      <c r="N474" s="38" t="s">
        <v>55</v>
      </c>
      <c r="O474">
        <f>(M474*21)/100</f>
        <v>0</v>
      </c>
      <c r="P474" t="s">
        <v>27</v>
      </c>
    </row>
    <row r="475" spans="1:16" ht="13.2" x14ac:dyDescent="0.25">
      <c r="A475" s="37" t="s">
        <v>56</v>
      </c>
      <c r="E475" s="41" t="s">
        <v>52</v>
      </c>
    </row>
    <row r="476" spans="1:16" ht="13.2" x14ac:dyDescent="0.25">
      <c r="A476" s="37" t="s">
        <v>57</v>
      </c>
      <c r="E476" s="42" t="s">
        <v>459</v>
      </c>
    </row>
    <row r="477" spans="1:16" ht="13.2" x14ac:dyDescent="0.25">
      <c r="A477" t="s">
        <v>59</v>
      </c>
      <c r="E477" s="41" t="s">
        <v>60</v>
      </c>
    </row>
    <row r="478" spans="1:16" ht="13.2" x14ac:dyDescent="0.25">
      <c r="A478" t="s">
        <v>49</v>
      </c>
      <c r="B478" s="36" t="s">
        <v>460</v>
      </c>
      <c r="C478" s="36" t="s">
        <v>461</v>
      </c>
      <c r="D478" s="37" t="s">
        <v>52</v>
      </c>
      <c r="E478" s="13" t="s">
        <v>462</v>
      </c>
      <c r="F478" s="38" t="s">
        <v>423</v>
      </c>
      <c r="G478" s="39">
        <v>5</v>
      </c>
      <c r="H478" s="38">
        <v>0</v>
      </c>
      <c r="I478" s="38">
        <f>ROUND(G478*H478,6)</f>
        <v>0</v>
      </c>
      <c r="L478" s="40">
        <v>0</v>
      </c>
      <c r="M478" s="34">
        <f>ROUND(ROUND(L478,2)*ROUND(G478,3),2)</f>
        <v>0</v>
      </c>
      <c r="N478" s="38" t="s">
        <v>55</v>
      </c>
      <c r="O478">
        <f>(M478*21)/100</f>
        <v>0</v>
      </c>
      <c r="P478" t="s">
        <v>27</v>
      </c>
    </row>
    <row r="479" spans="1:16" ht="13.2" x14ac:dyDescent="0.25">
      <c r="A479" s="37" t="s">
        <v>56</v>
      </c>
      <c r="E479" s="41" t="s">
        <v>52</v>
      </c>
    </row>
    <row r="480" spans="1:16" ht="13.2" x14ac:dyDescent="0.25">
      <c r="A480" s="37" t="s">
        <v>57</v>
      </c>
      <c r="E480" s="42" t="s">
        <v>463</v>
      </c>
    </row>
    <row r="481" spans="1:5" ht="13.2" x14ac:dyDescent="0.25">
      <c r="A481" t="s">
        <v>59</v>
      </c>
      <c r="E481" s="41" t="s">
        <v>60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101"/>
  <sheetViews>
    <sheetView workbookViewId="0">
      <pane ySplit="7" topLeftCell="A8" activePane="bottomLeft" state="frozen"/>
      <selection pane="bottomLeft" activeCell="A8" sqref="A8"/>
    </sheetView>
  </sheetViews>
  <sheetFormatPr defaultColWidth="9.109375" defaultRowHeight="12.75" customHeight="1" x14ac:dyDescent="0.25"/>
  <cols>
    <col min="1" max="1" width="9.109375" hidden="1" customWidth="1"/>
    <col min="2" max="2" width="11.6640625" customWidth="1"/>
    <col min="3" max="3" width="14.6640625" customWidth="1"/>
    <col min="4" max="4" width="9.6640625" customWidth="1"/>
    <col min="5" max="5" width="70.6640625" customWidth="1"/>
    <col min="6" max="6" width="11.6640625" customWidth="1"/>
    <col min="7" max="9" width="16.6640625" customWidth="1"/>
    <col min="10" max="11" width="9.109375" hidden="1" customWidth="1"/>
    <col min="12" max="14" width="16.6640625" customWidth="1"/>
    <col min="15" max="17" width="9.109375" hidden="1" customWidth="1"/>
    <col min="19" max="19" width="30.6640625" customWidth="1"/>
  </cols>
  <sheetData>
    <row r="1" spans="1:20" ht="34.950000000000003" customHeight="1" x14ac:dyDescent="0.25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19.95" customHeight="1" x14ac:dyDescent="0.25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1.95" customHeight="1" x14ac:dyDescent="0.25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464</v>
      </c>
      <c r="M3" s="43">
        <f>Rekapitulace!C12</f>
        <v>0</v>
      </c>
      <c r="N3" s="25" t="s">
        <v>0</v>
      </c>
      <c r="O3" t="s">
        <v>23</v>
      </c>
      <c r="P3" t="s">
        <v>27</v>
      </c>
    </row>
    <row r="4" spans="1:20" ht="31.95" customHeight="1" x14ac:dyDescent="0.25">
      <c r="A4" s="28" t="s">
        <v>20</v>
      </c>
      <c r="B4" s="29" t="s">
        <v>28</v>
      </c>
      <c r="C4" s="2" t="s">
        <v>464</v>
      </c>
      <c r="D4" s="9"/>
      <c r="E4" s="3" t="s">
        <v>465</v>
      </c>
      <c r="F4" s="9"/>
      <c r="G4" s="9"/>
      <c r="H4" s="9"/>
      <c r="O4" t="s">
        <v>24</v>
      </c>
      <c r="P4" t="s">
        <v>27</v>
      </c>
    </row>
    <row r="5" spans="1:20" ht="12.75" customHeight="1" x14ac:dyDescent="0.25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5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COUNTIFS(L8:L98,"=0",A8:A98,"P")+COUNTIFS(L8:L98,"",A8:A98,"P")+SUM(Q8:Q98)</f>
        <v>22</v>
      </c>
    </row>
    <row r="8" spans="1:20" ht="13.2" x14ac:dyDescent="0.25">
      <c r="A8" t="s">
        <v>44</v>
      </c>
      <c r="C8" s="30" t="s">
        <v>468</v>
      </c>
      <c r="E8" s="32" t="s">
        <v>467</v>
      </c>
      <c r="J8" s="31">
        <f>0+J9+J14+J31+J44+J61</f>
        <v>0</v>
      </c>
      <c r="K8" s="31">
        <f>0+K9+K14+K31+K44+K61</f>
        <v>0</v>
      </c>
      <c r="L8" s="31">
        <f>0+L9+L14+L31+L44+L61</f>
        <v>0</v>
      </c>
      <c r="M8" s="31">
        <f>0+M9+M14+M31+M44+M61</f>
        <v>0</v>
      </c>
    </row>
    <row r="9" spans="1:20" ht="13.2" x14ac:dyDescent="0.25">
      <c r="A9" t="s">
        <v>46</v>
      </c>
      <c r="C9" s="33" t="s">
        <v>47</v>
      </c>
      <c r="E9" s="35" t="s">
        <v>48</v>
      </c>
      <c r="J9" s="34">
        <f>0</f>
        <v>0</v>
      </c>
      <c r="K9" s="34">
        <f>0</f>
        <v>0</v>
      </c>
      <c r="L9" s="34">
        <f>0+L10</f>
        <v>0</v>
      </c>
      <c r="M9" s="34">
        <f>0+M10</f>
        <v>0</v>
      </c>
    </row>
    <row r="10" spans="1:20" ht="26.4" x14ac:dyDescent="0.25">
      <c r="A10" t="s">
        <v>49</v>
      </c>
      <c r="B10" s="36" t="s">
        <v>139</v>
      </c>
      <c r="C10" s="36" t="s">
        <v>469</v>
      </c>
      <c r="D10" s="37" t="s">
        <v>52</v>
      </c>
      <c r="E10" s="13" t="s">
        <v>470</v>
      </c>
      <c r="F10" s="38" t="s">
        <v>54</v>
      </c>
      <c r="G10" s="39">
        <v>1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55</v>
      </c>
      <c r="O10">
        <f>(M10*21)/100</f>
        <v>0</v>
      </c>
      <c r="P10" t="s">
        <v>27</v>
      </c>
    </row>
    <row r="11" spans="1:20" ht="13.2" x14ac:dyDescent="0.25">
      <c r="A11" s="37" t="s">
        <v>56</v>
      </c>
      <c r="E11" s="41" t="s">
        <v>52</v>
      </c>
    </row>
    <row r="12" spans="1:20" ht="13.2" x14ac:dyDescent="0.25">
      <c r="A12" s="37" t="s">
        <v>57</v>
      </c>
      <c r="E12" s="42" t="s">
        <v>52</v>
      </c>
    </row>
    <row r="13" spans="1:20" ht="13.2" x14ac:dyDescent="0.25">
      <c r="A13" t="s">
        <v>59</v>
      </c>
      <c r="E13" s="41" t="s">
        <v>60</v>
      </c>
    </row>
    <row r="14" spans="1:20" ht="13.2" x14ac:dyDescent="0.25">
      <c r="A14" t="s">
        <v>46</v>
      </c>
      <c r="C14" s="33" t="s">
        <v>129</v>
      </c>
      <c r="E14" s="35" t="s">
        <v>130</v>
      </c>
      <c r="J14" s="34">
        <f>0</f>
        <v>0</v>
      </c>
      <c r="K14" s="34">
        <f>0</f>
        <v>0</v>
      </c>
      <c r="L14" s="34">
        <f>0+L15+L19+L23+L27</f>
        <v>0</v>
      </c>
      <c r="M14" s="34">
        <f>0+M15+M19+M23+M27</f>
        <v>0</v>
      </c>
    </row>
    <row r="15" spans="1:20" ht="13.2" x14ac:dyDescent="0.25">
      <c r="A15" t="s">
        <v>49</v>
      </c>
      <c r="B15" s="36" t="s">
        <v>447</v>
      </c>
      <c r="C15" s="36" t="s">
        <v>156</v>
      </c>
      <c r="D15" s="37" t="s">
        <v>52</v>
      </c>
      <c r="E15" s="13" t="s">
        <v>157</v>
      </c>
      <c r="F15" s="38" t="s">
        <v>148</v>
      </c>
      <c r="G15" s="39">
        <v>20</v>
      </c>
      <c r="H15" s="38">
        <v>0</v>
      </c>
      <c r="I15" s="38">
        <f>ROUND(G15*H15,6)</f>
        <v>0</v>
      </c>
      <c r="L15" s="40">
        <v>0</v>
      </c>
      <c r="M15" s="34">
        <f>ROUND(ROUND(L15,2)*ROUND(G15,3),2)</f>
        <v>0</v>
      </c>
      <c r="N15" s="38" t="s">
        <v>55</v>
      </c>
      <c r="O15">
        <f>(M15*21)/100</f>
        <v>0</v>
      </c>
      <c r="P15" t="s">
        <v>27</v>
      </c>
    </row>
    <row r="16" spans="1:20" ht="13.2" x14ac:dyDescent="0.25">
      <c r="A16" s="37" t="s">
        <v>56</v>
      </c>
      <c r="E16" s="41" t="s">
        <v>52</v>
      </c>
    </row>
    <row r="17" spans="1:16" ht="13.2" x14ac:dyDescent="0.25">
      <c r="A17" s="37" t="s">
        <v>57</v>
      </c>
      <c r="E17" s="42" t="s">
        <v>471</v>
      </c>
    </row>
    <row r="18" spans="1:16" ht="13.2" x14ac:dyDescent="0.25">
      <c r="A18" t="s">
        <v>59</v>
      </c>
      <c r="E18" s="41" t="s">
        <v>60</v>
      </c>
    </row>
    <row r="19" spans="1:16" ht="26.4" x14ac:dyDescent="0.25">
      <c r="A19" t="s">
        <v>49</v>
      </c>
      <c r="B19" s="36" t="s">
        <v>450</v>
      </c>
      <c r="C19" s="36" t="s">
        <v>162</v>
      </c>
      <c r="D19" s="37" t="s">
        <v>52</v>
      </c>
      <c r="E19" s="13" t="s">
        <v>163</v>
      </c>
      <c r="F19" s="38" t="s">
        <v>54</v>
      </c>
      <c r="G19" s="39">
        <v>2</v>
      </c>
      <c r="H19" s="38">
        <v>0</v>
      </c>
      <c r="I19" s="38">
        <f>ROUND(G19*H19,6)</f>
        <v>0</v>
      </c>
      <c r="L19" s="40">
        <v>0</v>
      </c>
      <c r="M19" s="34">
        <f>ROUND(ROUND(L19,2)*ROUND(G19,3),2)</f>
        <v>0</v>
      </c>
      <c r="N19" s="38" t="s">
        <v>55</v>
      </c>
      <c r="O19">
        <f>(M19*21)/100</f>
        <v>0</v>
      </c>
      <c r="P19" t="s">
        <v>27</v>
      </c>
    </row>
    <row r="20" spans="1:16" ht="13.2" x14ac:dyDescent="0.25">
      <c r="A20" s="37" t="s">
        <v>56</v>
      </c>
      <c r="E20" s="41" t="s">
        <v>52</v>
      </c>
    </row>
    <row r="21" spans="1:16" ht="13.2" x14ac:dyDescent="0.25">
      <c r="A21" s="37" t="s">
        <v>57</v>
      </c>
      <c r="E21" s="42" t="s">
        <v>135</v>
      </c>
    </row>
    <row r="22" spans="1:16" ht="13.2" x14ac:dyDescent="0.25">
      <c r="A22" t="s">
        <v>59</v>
      </c>
      <c r="E22" s="41" t="s">
        <v>60</v>
      </c>
    </row>
    <row r="23" spans="1:16" ht="13.2" x14ac:dyDescent="0.25">
      <c r="A23" t="s">
        <v>49</v>
      </c>
      <c r="B23" s="36" t="s">
        <v>453</v>
      </c>
      <c r="C23" s="36" t="s">
        <v>165</v>
      </c>
      <c r="D23" s="37" t="s">
        <v>52</v>
      </c>
      <c r="E23" s="13" t="s">
        <v>166</v>
      </c>
      <c r="F23" s="38" t="s">
        <v>54</v>
      </c>
      <c r="G23" s="39">
        <v>2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55</v>
      </c>
      <c r="O23">
        <f>(M23*21)/100</f>
        <v>0</v>
      </c>
      <c r="P23" t="s">
        <v>27</v>
      </c>
    </row>
    <row r="24" spans="1:16" ht="13.2" x14ac:dyDescent="0.25">
      <c r="A24" s="37" t="s">
        <v>56</v>
      </c>
      <c r="E24" s="41" t="s">
        <v>52</v>
      </c>
    </row>
    <row r="25" spans="1:16" ht="13.2" x14ac:dyDescent="0.25">
      <c r="A25" s="37" t="s">
        <v>57</v>
      </c>
      <c r="E25" s="42" t="s">
        <v>135</v>
      </c>
    </row>
    <row r="26" spans="1:16" ht="13.2" x14ac:dyDescent="0.25">
      <c r="A26" t="s">
        <v>59</v>
      </c>
      <c r="E26" s="41" t="s">
        <v>60</v>
      </c>
    </row>
    <row r="27" spans="1:16" ht="13.2" x14ac:dyDescent="0.25">
      <c r="A27" t="s">
        <v>49</v>
      </c>
      <c r="B27" s="36" t="s">
        <v>456</v>
      </c>
      <c r="C27" s="36" t="s">
        <v>171</v>
      </c>
      <c r="D27" s="37" t="s">
        <v>52</v>
      </c>
      <c r="E27" s="13" t="s">
        <v>172</v>
      </c>
      <c r="F27" s="38" t="s">
        <v>54</v>
      </c>
      <c r="G27" s="39">
        <v>2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55</v>
      </c>
      <c r="O27">
        <f>(M27*21)/100</f>
        <v>0</v>
      </c>
      <c r="P27" t="s">
        <v>27</v>
      </c>
    </row>
    <row r="28" spans="1:16" ht="13.2" x14ac:dyDescent="0.25">
      <c r="A28" s="37" t="s">
        <v>56</v>
      </c>
      <c r="E28" s="41" t="s">
        <v>52</v>
      </c>
    </row>
    <row r="29" spans="1:16" ht="13.2" x14ac:dyDescent="0.25">
      <c r="A29" s="37" t="s">
        <v>57</v>
      </c>
      <c r="E29" s="42" t="s">
        <v>135</v>
      </c>
    </row>
    <row r="30" spans="1:16" ht="13.2" x14ac:dyDescent="0.25">
      <c r="A30" t="s">
        <v>59</v>
      </c>
      <c r="E30" s="41" t="s">
        <v>60</v>
      </c>
    </row>
    <row r="31" spans="1:16" ht="13.2" x14ac:dyDescent="0.25">
      <c r="A31" t="s">
        <v>46</v>
      </c>
      <c r="C31" s="33" t="s">
        <v>249</v>
      </c>
      <c r="E31" s="35" t="s">
        <v>250</v>
      </c>
      <c r="J31" s="34">
        <f>0</f>
        <v>0</v>
      </c>
      <c r="K31" s="34">
        <f>0</f>
        <v>0</v>
      </c>
      <c r="L31" s="34">
        <f>0+L32+L36+L40</f>
        <v>0</v>
      </c>
      <c r="M31" s="34">
        <f>0+M32+M36+M40</f>
        <v>0</v>
      </c>
    </row>
    <row r="32" spans="1:16" ht="13.2" x14ac:dyDescent="0.25">
      <c r="A32" t="s">
        <v>49</v>
      </c>
      <c r="B32" s="36" t="s">
        <v>460</v>
      </c>
      <c r="C32" s="36" t="s">
        <v>401</v>
      </c>
      <c r="D32" s="37" t="s">
        <v>52</v>
      </c>
      <c r="E32" s="13" t="s">
        <v>402</v>
      </c>
      <c r="F32" s="38" t="s">
        <v>54</v>
      </c>
      <c r="G32" s="39">
        <v>1</v>
      </c>
      <c r="H32" s="38">
        <v>0</v>
      </c>
      <c r="I32" s="38">
        <f>ROUND(G32*H32,6)</f>
        <v>0</v>
      </c>
      <c r="L32" s="40">
        <v>0</v>
      </c>
      <c r="M32" s="34">
        <f>ROUND(ROUND(L32,2)*ROUND(G32,3),2)</f>
        <v>0</v>
      </c>
      <c r="N32" s="38" t="s">
        <v>55</v>
      </c>
      <c r="O32">
        <f>(M32*21)/100</f>
        <v>0</v>
      </c>
      <c r="P32" t="s">
        <v>27</v>
      </c>
    </row>
    <row r="33" spans="1:16" ht="13.2" x14ac:dyDescent="0.25">
      <c r="A33" s="37" t="s">
        <v>56</v>
      </c>
      <c r="E33" s="41" t="s">
        <v>52</v>
      </c>
    </row>
    <row r="34" spans="1:16" ht="13.2" x14ac:dyDescent="0.25">
      <c r="A34" s="37" t="s">
        <v>57</v>
      </c>
      <c r="E34" s="42" t="s">
        <v>254</v>
      </c>
    </row>
    <row r="35" spans="1:16" ht="13.2" x14ac:dyDescent="0.25">
      <c r="A35" t="s">
        <v>59</v>
      </c>
      <c r="E35" s="41" t="s">
        <v>60</v>
      </c>
    </row>
    <row r="36" spans="1:16" ht="13.2" x14ac:dyDescent="0.25">
      <c r="A36" t="s">
        <v>49</v>
      </c>
      <c r="B36" s="36" t="s">
        <v>131</v>
      </c>
      <c r="C36" s="36" t="s">
        <v>280</v>
      </c>
      <c r="D36" s="37" t="s">
        <v>52</v>
      </c>
      <c r="E36" s="13" t="s">
        <v>281</v>
      </c>
      <c r="F36" s="38" t="s">
        <v>54</v>
      </c>
      <c r="G36" s="39">
        <v>4</v>
      </c>
      <c r="H36" s="38">
        <v>0</v>
      </c>
      <c r="I36" s="38">
        <f>ROUND(G36*H36,6)</f>
        <v>0</v>
      </c>
      <c r="L36" s="40">
        <v>0</v>
      </c>
      <c r="M36" s="34">
        <f>ROUND(ROUND(L36,2)*ROUND(G36,3),2)</f>
        <v>0</v>
      </c>
      <c r="N36" s="38" t="s">
        <v>55</v>
      </c>
      <c r="O36">
        <f>(M36*21)/100</f>
        <v>0</v>
      </c>
      <c r="P36" t="s">
        <v>27</v>
      </c>
    </row>
    <row r="37" spans="1:16" ht="13.2" x14ac:dyDescent="0.25">
      <c r="A37" s="37" t="s">
        <v>56</v>
      </c>
      <c r="E37" s="41" t="s">
        <v>52</v>
      </c>
    </row>
    <row r="38" spans="1:16" ht="13.2" x14ac:dyDescent="0.25">
      <c r="A38" s="37" t="s">
        <v>57</v>
      </c>
      <c r="E38" s="42" t="s">
        <v>52</v>
      </c>
    </row>
    <row r="39" spans="1:16" ht="13.2" x14ac:dyDescent="0.25">
      <c r="A39" t="s">
        <v>59</v>
      </c>
      <c r="E39" s="41" t="s">
        <v>60</v>
      </c>
    </row>
    <row r="40" spans="1:16" ht="13.2" x14ac:dyDescent="0.25">
      <c r="A40" t="s">
        <v>49</v>
      </c>
      <c r="B40" s="36" t="s">
        <v>136</v>
      </c>
      <c r="C40" s="36" t="s">
        <v>283</v>
      </c>
      <c r="D40" s="37" t="s">
        <v>52</v>
      </c>
      <c r="E40" s="13" t="s">
        <v>284</v>
      </c>
      <c r="F40" s="38" t="s">
        <v>54</v>
      </c>
      <c r="G40" s="39">
        <v>4</v>
      </c>
      <c r="H40" s="38">
        <v>0</v>
      </c>
      <c r="I40" s="38">
        <f>ROUND(G40*H40,6)</f>
        <v>0</v>
      </c>
      <c r="L40" s="40">
        <v>0</v>
      </c>
      <c r="M40" s="34">
        <f>ROUND(ROUND(L40,2)*ROUND(G40,3),2)</f>
        <v>0</v>
      </c>
      <c r="N40" s="38" t="s">
        <v>55</v>
      </c>
      <c r="O40">
        <f>(M40*21)/100</f>
        <v>0</v>
      </c>
      <c r="P40" t="s">
        <v>27</v>
      </c>
    </row>
    <row r="41" spans="1:16" ht="13.2" x14ac:dyDescent="0.25">
      <c r="A41" s="37" t="s">
        <v>56</v>
      </c>
      <c r="E41" s="41" t="s">
        <v>52</v>
      </c>
    </row>
    <row r="42" spans="1:16" ht="13.2" x14ac:dyDescent="0.25">
      <c r="A42" s="37" t="s">
        <v>57</v>
      </c>
      <c r="E42" s="42" t="s">
        <v>254</v>
      </c>
    </row>
    <row r="43" spans="1:16" ht="13.2" x14ac:dyDescent="0.25">
      <c r="A43" t="s">
        <v>59</v>
      </c>
      <c r="E43" s="41" t="s">
        <v>60</v>
      </c>
    </row>
    <row r="44" spans="1:16" ht="13.2" x14ac:dyDescent="0.25">
      <c r="A44" t="s">
        <v>46</v>
      </c>
      <c r="C44" s="33" t="s">
        <v>307</v>
      </c>
      <c r="E44" s="35" t="s">
        <v>308</v>
      </c>
      <c r="J44" s="34">
        <f>0</f>
        <v>0</v>
      </c>
      <c r="K44" s="34">
        <f>0</f>
        <v>0</v>
      </c>
      <c r="L44" s="34">
        <f>0+L45+L49+L53+L57</f>
        <v>0</v>
      </c>
      <c r="M44" s="34">
        <f>0+M45+M49+M53+M57</f>
        <v>0</v>
      </c>
    </row>
    <row r="45" spans="1:16" ht="13.2" x14ac:dyDescent="0.25">
      <c r="A45" t="s">
        <v>49</v>
      </c>
      <c r="B45" s="36" t="s">
        <v>142</v>
      </c>
      <c r="C45" s="36" t="s">
        <v>314</v>
      </c>
      <c r="D45" s="37" t="s">
        <v>52</v>
      </c>
      <c r="E45" s="13" t="s">
        <v>315</v>
      </c>
      <c r="F45" s="38" t="s">
        <v>312</v>
      </c>
      <c r="G45" s="39">
        <v>16</v>
      </c>
      <c r="H45" s="38">
        <v>0</v>
      </c>
      <c r="I45" s="38">
        <f>ROUND(G45*H45,6)</f>
        <v>0</v>
      </c>
      <c r="L45" s="40">
        <v>0</v>
      </c>
      <c r="M45" s="34">
        <f>ROUND(ROUND(L45,2)*ROUND(G45,3),2)</f>
        <v>0</v>
      </c>
      <c r="N45" s="38" t="s">
        <v>55</v>
      </c>
      <c r="O45">
        <f>(M45*21)/100</f>
        <v>0</v>
      </c>
      <c r="P45" t="s">
        <v>27</v>
      </c>
    </row>
    <row r="46" spans="1:16" ht="13.2" x14ac:dyDescent="0.25">
      <c r="A46" s="37" t="s">
        <v>56</v>
      </c>
      <c r="E46" s="41" t="s">
        <v>52</v>
      </c>
    </row>
    <row r="47" spans="1:16" ht="13.2" x14ac:dyDescent="0.25">
      <c r="A47" s="37" t="s">
        <v>57</v>
      </c>
      <c r="E47" s="42" t="s">
        <v>52</v>
      </c>
    </row>
    <row r="48" spans="1:16" ht="13.2" x14ac:dyDescent="0.25">
      <c r="A48" t="s">
        <v>59</v>
      </c>
      <c r="E48" s="41" t="s">
        <v>60</v>
      </c>
    </row>
    <row r="49" spans="1:16" ht="13.2" x14ac:dyDescent="0.25">
      <c r="A49" t="s">
        <v>49</v>
      </c>
      <c r="B49" s="36" t="s">
        <v>145</v>
      </c>
      <c r="C49" s="36" t="s">
        <v>472</v>
      </c>
      <c r="D49" s="37" t="s">
        <v>52</v>
      </c>
      <c r="E49" s="13" t="s">
        <v>473</v>
      </c>
      <c r="F49" s="38" t="s">
        <v>54</v>
      </c>
      <c r="G49" s="39">
        <v>1</v>
      </c>
      <c r="H49" s="38">
        <v>0</v>
      </c>
      <c r="I49" s="38">
        <f>ROUND(G49*H49,6)</f>
        <v>0</v>
      </c>
      <c r="L49" s="40">
        <v>0</v>
      </c>
      <c r="M49" s="34">
        <f>ROUND(ROUND(L49,2)*ROUND(G49,3),2)</f>
        <v>0</v>
      </c>
      <c r="N49" s="38" t="s">
        <v>55</v>
      </c>
      <c r="O49">
        <f>(M49*21)/100</f>
        <v>0</v>
      </c>
      <c r="P49" t="s">
        <v>27</v>
      </c>
    </row>
    <row r="50" spans="1:16" ht="13.2" x14ac:dyDescent="0.25">
      <c r="A50" s="37" t="s">
        <v>56</v>
      </c>
      <c r="E50" s="41" t="s">
        <v>52</v>
      </c>
    </row>
    <row r="51" spans="1:16" ht="13.2" x14ac:dyDescent="0.25">
      <c r="A51" s="37" t="s">
        <v>57</v>
      </c>
      <c r="E51" s="42" t="s">
        <v>52</v>
      </c>
    </row>
    <row r="52" spans="1:16" ht="13.2" x14ac:dyDescent="0.25">
      <c r="A52" t="s">
        <v>59</v>
      </c>
      <c r="E52" s="41" t="s">
        <v>60</v>
      </c>
    </row>
    <row r="53" spans="1:16" ht="13.2" x14ac:dyDescent="0.25">
      <c r="A53" t="s">
        <v>49</v>
      </c>
      <c r="B53" s="36" t="s">
        <v>149</v>
      </c>
      <c r="C53" s="36" t="s">
        <v>326</v>
      </c>
      <c r="D53" s="37" t="s">
        <v>52</v>
      </c>
      <c r="E53" s="13" t="s">
        <v>327</v>
      </c>
      <c r="F53" s="38" t="s">
        <v>54</v>
      </c>
      <c r="G53" s="39">
        <v>1</v>
      </c>
      <c r="H53" s="38">
        <v>0</v>
      </c>
      <c r="I53" s="38">
        <f>ROUND(G53*H53,6)</f>
        <v>0</v>
      </c>
      <c r="L53" s="40">
        <v>0</v>
      </c>
      <c r="M53" s="34">
        <f>ROUND(ROUND(L53,2)*ROUND(G53,3),2)</f>
        <v>0</v>
      </c>
      <c r="N53" s="38" t="s">
        <v>55</v>
      </c>
      <c r="O53">
        <f>(M53*21)/100</f>
        <v>0</v>
      </c>
      <c r="P53" t="s">
        <v>27</v>
      </c>
    </row>
    <row r="54" spans="1:16" ht="13.2" x14ac:dyDescent="0.25">
      <c r="A54" s="37" t="s">
        <v>56</v>
      </c>
      <c r="E54" s="41" t="s">
        <v>328</v>
      </c>
    </row>
    <row r="55" spans="1:16" ht="13.2" x14ac:dyDescent="0.25">
      <c r="A55" s="37" t="s">
        <v>57</v>
      </c>
      <c r="E55" s="42" t="s">
        <v>52</v>
      </c>
    </row>
    <row r="56" spans="1:16" ht="13.2" x14ac:dyDescent="0.25">
      <c r="A56" t="s">
        <v>59</v>
      </c>
      <c r="E56" s="41" t="s">
        <v>52</v>
      </c>
    </row>
    <row r="57" spans="1:16" ht="13.2" x14ac:dyDescent="0.25">
      <c r="A57" t="s">
        <v>49</v>
      </c>
      <c r="B57" s="36" t="s">
        <v>152</v>
      </c>
      <c r="C57" s="36" t="s">
        <v>474</v>
      </c>
      <c r="D57" s="37" t="s">
        <v>52</v>
      </c>
      <c r="E57" s="13" t="s">
        <v>475</v>
      </c>
      <c r="F57" s="38" t="s">
        <v>54</v>
      </c>
      <c r="G57" s="39">
        <v>1</v>
      </c>
      <c r="H57" s="38">
        <v>0</v>
      </c>
      <c r="I57" s="38">
        <f>ROUND(G57*H57,6)</f>
        <v>0</v>
      </c>
      <c r="L57" s="40">
        <v>0</v>
      </c>
      <c r="M57" s="34">
        <f>ROUND(ROUND(L57,2)*ROUND(G57,3),2)</f>
        <v>0</v>
      </c>
      <c r="N57" s="38" t="s">
        <v>55</v>
      </c>
      <c r="O57">
        <f>(M57*21)/100</f>
        <v>0</v>
      </c>
      <c r="P57" t="s">
        <v>27</v>
      </c>
    </row>
    <row r="58" spans="1:16" ht="13.2" x14ac:dyDescent="0.25">
      <c r="A58" s="37" t="s">
        <v>56</v>
      </c>
      <c r="E58" s="41" t="s">
        <v>476</v>
      </c>
    </row>
    <row r="59" spans="1:16" ht="13.2" x14ac:dyDescent="0.25">
      <c r="A59" s="37" t="s">
        <v>57</v>
      </c>
      <c r="E59" s="42" t="s">
        <v>52</v>
      </c>
    </row>
    <row r="60" spans="1:16" ht="13.2" x14ac:dyDescent="0.25">
      <c r="A60" t="s">
        <v>59</v>
      </c>
      <c r="E60" s="41" t="s">
        <v>60</v>
      </c>
    </row>
    <row r="61" spans="1:16" ht="13.2" x14ac:dyDescent="0.25">
      <c r="A61" t="s">
        <v>46</v>
      </c>
      <c r="C61" s="33" t="s">
        <v>415</v>
      </c>
      <c r="E61" s="35" t="s">
        <v>416</v>
      </c>
      <c r="J61" s="34">
        <f>0</f>
        <v>0</v>
      </c>
      <c r="K61" s="34">
        <f>0</f>
        <v>0</v>
      </c>
      <c r="L61" s="34">
        <f>0+L62+L66+L70+L74+L78+L82+L86+L90+L94+L98</f>
        <v>0</v>
      </c>
      <c r="M61" s="34">
        <f>0+M62+M66+M70+M74+M78+M82+M86+M90+M94+M98</f>
        <v>0</v>
      </c>
    </row>
    <row r="62" spans="1:16" ht="13.2" x14ac:dyDescent="0.25">
      <c r="A62" t="s">
        <v>49</v>
      </c>
      <c r="B62" s="36" t="s">
        <v>411</v>
      </c>
      <c r="C62" s="36" t="s">
        <v>417</v>
      </c>
      <c r="D62" s="37" t="s">
        <v>52</v>
      </c>
      <c r="E62" s="13" t="s">
        <v>418</v>
      </c>
      <c r="F62" s="38" t="s">
        <v>419</v>
      </c>
      <c r="G62" s="39">
        <v>4</v>
      </c>
      <c r="H62" s="38">
        <v>0</v>
      </c>
      <c r="I62" s="38">
        <f>ROUND(G62*H62,6)</f>
        <v>0</v>
      </c>
      <c r="L62" s="40">
        <v>0</v>
      </c>
      <c r="M62" s="34">
        <f>ROUND(ROUND(L62,2)*ROUND(G62,3),2)</f>
        <v>0</v>
      </c>
      <c r="N62" s="38" t="s">
        <v>55</v>
      </c>
      <c r="O62">
        <f>(M62*21)/100</f>
        <v>0</v>
      </c>
      <c r="P62" t="s">
        <v>27</v>
      </c>
    </row>
    <row r="63" spans="1:16" ht="13.2" x14ac:dyDescent="0.25">
      <c r="A63" s="37" t="s">
        <v>56</v>
      </c>
      <c r="E63" s="41" t="s">
        <v>52</v>
      </c>
    </row>
    <row r="64" spans="1:16" ht="13.2" x14ac:dyDescent="0.25">
      <c r="A64" s="37" t="s">
        <v>57</v>
      </c>
      <c r="E64" s="42" t="s">
        <v>420</v>
      </c>
    </row>
    <row r="65" spans="1:16" ht="13.2" x14ac:dyDescent="0.25">
      <c r="A65" t="s">
        <v>59</v>
      </c>
      <c r="E65" s="41" t="s">
        <v>60</v>
      </c>
    </row>
    <row r="66" spans="1:16" ht="13.2" x14ac:dyDescent="0.25">
      <c r="A66" t="s">
        <v>49</v>
      </c>
      <c r="B66" s="36" t="s">
        <v>27</v>
      </c>
      <c r="C66" s="36" t="s">
        <v>421</v>
      </c>
      <c r="D66" s="37" t="s">
        <v>52</v>
      </c>
      <c r="E66" s="13" t="s">
        <v>422</v>
      </c>
      <c r="F66" s="38" t="s">
        <v>423</v>
      </c>
      <c r="G66" s="39">
        <v>2.8</v>
      </c>
      <c r="H66" s="38">
        <v>0</v>
      </c>
      <c r="I66" s="38">
        <f>ROUND(G66*H66,6)</f>
        <v>0</v>
      </c>
      <c r="L66" s="40">
        <v>0</v>
      </c>
      <c r="M66" s="34">
        <f>ROUND(ROUND(L66,2)*ROUND(G66,3),2)</f>
        <v>0</v>
      </c>
      <c r="N66" s="38" t="s">
        <v>55</v>
      </c>
      <c r="O66">
        <f>(M66*21)/100</f>
        <v>0</v>
      </c>
      <c r="P66" t="s">
        <v>27</v>
      </c>
    </row>
    <row r="67" spans="1:16" ht="13.2" x14ac:dyDescent="0.25">
      <c r="A67" s="37" t="s">
        <v>56</v>
      </c>
      <c r="E67" s="41" t="s">
        <v>52</v>
      </c>
    </row>
    <row r="68" spans="1:16" ht="13.2" x14ac:dyDescent="0.25">
      <c r="A68" s="37" t="s">
        <v>57</v>
      </c>
      <c r="E68" s="42" t="s">
        <v>420</v>
      </c>
    </row>
    <row r="69" spans="1:16" ht="13.2" x14ac:dyDescent="0.25">
      <c r="A69" t="s">
        <v>59</v>
      </c>
      <c r="E69" s="41" t="s">
        <v>60</v>
      </c>
    </row>
    <row r="70" spans="1:16" ht="13.2" x14ac:dyDescent="0.25">
      <c r="A70" t="s">
        <v>49</v>
      </c>
      <c r="B70" s="36" t="s">
        <v>26</v>
      </c>
      <c r="C70" s="36" t="s">
        <v>425</v>
      </c>
      <c r="D70" s="37" t="s">
        <v>52</v>
      </c>
      <c r="E70" s="13" t="s">
        <v>426</v>
      </c>
      <c r="F70" s="38" t="s">
        <v>423</v>
      </c>
      <c r="G70" s="39">
        <v>2</v>
      </c>
      <c r="H70" s="38">
        <v>0</v>
      </c>
      <c r="I70" s="38">
        <f>ROUND(G70*H70,6)</f>
        <v>0</v>
      </c>
      <c r="L70" s="40">
        <v>0</v>
      </c>
      <c r="M70" s="34">
        <f>ROUND(ROUND(L70,2)*ROUND(G70,3),2)</f>
        <v>0</v>
      </c>
      <c r="N70" s="38" t="s">
        <v>55</v>
      </c>
      <c r="O70">
        <f>(M70*21)/100</f>
        <v>0</v>
      </c>
      <c r="P70" t="s">
        <v>27</v>
      </c>
    </row>
    <row r="71" spans="1:16" ht="13.2" x14ac:dyDescent="0.25">
      <c r="A71" s="37" t="s">
        <v>56</v>
      </c>
      <c r="E71" s="41" t="s">
        <v>52</v>
      </c>
    </row>
    <row r="72" spans="1:16" ht="13.2" x14ac:dyDescent="0.25">
      <c r="A72" s="37" t="s">
        <v>57</v>
      </c>
      <c r="E72" s="42" t="s">
        <v>420</v>
      </c>
    </row>
    <row r="73" spans="1:16" ht="13.2" x14ac:dyDescent="0.25">
      <c r="A73" t="s">
        <v>59</v>
      </c>
      <c r="E73" s="41" t="s">
        <v>60</v>
      </c>
    </row>
    <row r="74" spans="1:16" ht="13.2" x14ac:dyDescent="0.25">
      <c r="A74" t="s">
        <v>49</v>
      </c>
      <c r="B74" s="36" t="s">
        <v>424</v>
      </c>
      <c r="C74" s="36" t="s">
        <v>428</v>
      </c>
      <c r="D74" s="37" t="s">
        <v>52</v>
      </c>
      <c r="E74" s="13" t="s">
        <v>429</v>
      </c>
      <c r="F74" s="38" t="s">
        <v>423</v>
      </c>
      <c r="G74" s="39">
        <v>4.8</v>
      </c>
      <c r="H74" s="38">
        <v>0</v>
      </c>
      <c r="I74" s="38">
        <f>ROUND(G74*H74,6)</f>
        <v>0</v>
      </c>
      <c r="L74" s="40">
        <v>0</v>
      </c>
      <c r="M74" s="34">
        <f>ROUND(ROUND(L74,2)*ROUND(G74,3),2)</f>
        <v>0</v>
      </c>
      <c r="N74" s="38" t="s">
        <v>55</v>
      </c>
      <c r="O74">
        <f>(M74*21)/100</f>
        <v>0</v>
      </c>
      <c r="P74" t="s">
        <v>27</v>
      </c>
    </row>
    <row r="75" spans="1:16" ht="13.2" x14ac:dyDescent="0.25">
      <c r="A75" s="37" t="s">
        <v>56</v>
      </c>
      <c r="E75" s="41" t="s">
        <v>52</v>
      </c>
    </row>
    <row r="76" spans="1:16" ht="13.2" x14ac:dyDescent="0.25">
      <c r="A76" s="37" t="s">
        <v>57</v>
      </c>
      <c r="E76" s="42" t="s">
        <v>420</v>
      </c>
    </row>
    <row r="77" spans="1:16" ht="13.2" x14ac:dyDescent="0.25">
      <c r="A77" t="s">
        <v>59</v>
      </c>
      <c r="E77" s="41" t="s">
        <v>60</v>
      </c>
    </row>
    <row r="78" spans="1:16" ht="13.2" x14ac:dyDescent="0.25">
      <c r="A78" t="s">
        <v>49</v>
      </c>
      <c r="B78" s="36" t="s">
        <v>427</v>
      </c>
      <c r="C78" s="36" t="s">
        <v>431</v>
      </c>
      <c r="D78" s="37" t="s">
        <v>52</v>
      </c>
      <c r="E78" s="13" t="s">
        <v>432</v>
      </c>
      <c r="F78" s="38" t="s">
        <v>419</v>
      </c>
      <c r="G78" s="39">
        <v>4</v>
      </c>
      <c r="H78" s="38">
        <v>0</v>
      </c>
      <c r="I78" s="38">
        <f>ROUND(G78*H78,6)</f>
        <v>0</v>
      </c>
      <c r="L78" s="40">
        <v>0</v>
      </c>
      <c r="M78" s="34">
        <f>ROUND(ROUND(L78,2)*ROUND(G78,3),2)</f>
        <v>0</v>
      </c>
      <c r="N78" s="38" t="s">
        <v>55</v>
      </c>
      <c r="O78">
        <f>(M78*21)/100</f>
        <v>0</v>
      </c>
      <c r="P78" t="s">
        <v>27</v>
      </c>
    </row>
    <row r="79" spans="1:16" ht="13.2" x14ac:dyDescent="0.25">
      <c r="A79" s="37" t="s">
        <v>56</v>
      </c>
      <c r="E79" s="41" t="s">
        <v>52</v>
      </c>
    </row>
    <row r="80" spans="1:16" ht="13.2" x14ac:dyDescent="0.25">
      <c r="A80" s="37" t="s">
        <v>57</v>
      </c>
      <c r="E80" s="42" t="s">
        <v>420</v>
      </c>
    </row>
    <row r="81" spans="1:16" ht="13.2" x14ac:dyDescent="0.25">
      <c r="A81" t="s">
        <v>59</v>
      </c>
      <c r="E81" s="41" t="s">
        <v>60</v>
      </c>
    </row>
    <row r="82" spans="1:16" ht="13.2" x14ac:dyDescent="0.25">
      <c r="A82" t="s">
        <v>49</v>
      </c>
      <c r="B82" s="36" t="s">
        <v>430</v>
      </c>
      <c r="C82" s="36" t="s">
        <v>438</v>
      </c>
      <c r="D82" s="37" t="s">
        <v>52</v>
      </c>
      <c r="E82" s="13" t="s">
        <v>439</v>
      </c>
      <c r="F82" s="38" t="s">
        <v>148</v>
      </c>
      <c r="G82" s="39">
        <v>20</v>
      </c>
      <c r="H82" s="38">
        <v>0</v>
      </c>
      <c r="I82" s="38">
        <f>ROUND(G82*H82,6)</f>
        <v>0</v>
      </c>
      <c r="L82" s="40">
        <v>0</v>
      </c>
      <c r="M82" s="34">
        <f>ROUND(ROUND(L82,2)*ROUND(G82,3),2)</f>
        <v>0</v>
      </c>
      <c r="N82" s="38" t="s">
        <v>55</v>
      </c>
      <c r="O82">
        <f>(M82*21)/100</f>
        <v>0</v>
      </c>
      <c r="P82" t="s">
        <v>27</v>
      </c>
    </row>
    <row r="83" spans="1:16" ht="13.2" x14ac:dyDescent="0.25">
      <c r="A83" s="37" t="s">
        <v>56</v>
      </c>
      <c r="E83" s="41" t="s">
        <v>52</v>
      </c>
    </row>
    <row r="84" spans="1:16" ht="13.2" x14ac:dyDescent="0.25">
      <c r="A84" s="37" t="s">
        <v>57</v>
      </c>
      <c r="E84" s="42" t="s">
        <v>420</v>
      </c>
    </row>
    <row r="85" spans="1:16" ht="13.2" x14ac:dyDescent="0.25">
      <c r="A85" t="s">
        <v>59</v>
      </c>
      <c r="E85" s="41" t="s">
        <v>60</v>
      </c>
    </row>
    <row r="86" spans="1:16" ht="26.4" x14ac:dyDescent="0.25">
      <c r="A86" t="s">
        <v>49</v>
      </c>
      <c r="B86" s="36" t="s">
        <v>433</v>
      </c>
      <c r="C86" s="36" t="s">
        <v>441</v>
      </c>
      <c r="D86" s="37" t="s">
        <v>52</v>
      </c>
      <c r="E86" s="13" t="s">
        <v>442</v>
      </c>
      <c r="F86" s="38" t="s">
        <v>148</v>
      </c>
      <c r="G86" s="39">
        <v>20</v>
      </c>
      <c r="H86" s="38">
        <v>0</v>
      </c>
      <c r="I86" s="38">
        <f>ROUND(G86*H86,6)</f>
        <v>0</v>
      </c>
      <c r="L86" s="40">
        <v>0</v>
      </c>
      <c r="M86" s="34">
        <f>ROUND(ROUND(L86,2)*ROUND(G86,3),2)</f>
        <v>0</v>
      </c>
      <c r="N86" s="38" t="s">
        <v>55</v>
      </c>
      <c r="O86">
        <f>(M86*21)/100</f>
        <v>0</v>
      </c>
      <c r="P86" t="s">
        <v>27</v>
      </c>
    </row>
    <row r="87" spans="1:16" ht="13.2" x14ac:dyDescent="0.25">
      <c r="A87" s="37" t="s">
        <v>56</v>
      </c>
      <c r="E87" s="41" t="s">
        <v>52</v>
      </c>
    </row>
    <row r="88" spans="1:16" ht="13.2" x14ac:dyDescent="0.25">
      <c r="A88" s="37" t="s">
        <v>57</v>
      </c>
      <c r="E88" s="42" t="s">
        <v>420</v>
      </c>
    </row>
    <row r="89" spans="1:16" ht="13.2" x14ac:dyDescent="0.25">
      <c r="A89" t="s">
        <v>59</v>
      </c>
      <c r="E89" s="41" t="s">
        <v>60</v>
      </c>
    </row>
    <row r="90" spans="1:16" ht="13.2" x14ac:dyDescent="0.25">
      <c r="A90" t="s">
        <v>49</v>
      </c>
      <c r="B90" s="36" t="s">
        <v>437</v>
      </c>
      <c r="C90" s="36" t="s">
        <v>444</v>
      </c>
      <c r="D90" s="37" t="s">
        <v>52</v>
      </c>
      <c r="E90" s="13" t="s">
        <v>445</v>
      </c>
      <c r="F90" s="38" t="s">
        <v>148</v>
      </c>
      <c r="G90" s="39">
        <v>20</v>
      </c>
      <c r="H90" s="38">
        <v>0</v>
      </c>
      <c r="I90" s="38">
        <f>ROUND(G90*H90,6)</f>
        <v>0</v>
      </c>
      <c r="L90" s="40">
        <v>0</v>
      </c>
      <c r="M90" s="34">
        <f>ROUND(ROUND(L90,2)*ROUND(G90,3),2)</f>
        <v>0</v>
      </c>
      <c r="N90" s="38" t="s">
        <v>55</v>
      </c>
      <c r="O90">
        <f>(M90*21)/100</f>
        <v>0</v>
      </c>
      <c r="P90" t="s">
        <v>27</v>
      </c>
    </row>
    <row r="91" spans="1:16" ht="13.2" x14ac:dyDescent="0.25">
      <c r="A91" s="37" t="s">
        <v>56</v>
      </c>
      <c r="E91" s="41" t="s">
        <v>52</v>
      </c>
    </row>
    <row r="92" spans="1:16" ht="13.2" x14ac:dyDescent="0.25">
      <c r="A92" s="37" t="s">
        <v>57</v>
      </c>
      <c r="E92" s="42" t="s">
        <v>420</v>
      </c>
    </row>
    <row r="93" spans="1:16" ht="13.2" x14ac:dyDescent="0.25">
      <c r="A93" t="s">
        <v>59</v>
      </c>
      <c r="E93" s="41" t="s">
        <v>60</v>
      </c>
    </row>
    <row r="94" spans="1:16" ht="13.2" x14ac:dyDescent="0.25">
      <c r="A94" t="s">
        <v>49</v>
      </c>
      <c r="B94" s="36" t="s">
        <v>440</v>
      </c>
      <c r="C94" s="36" t="s">
        <v>448</v>
      </c>
      <c r="D94" s="37" t="s">
        <v>52</v>
      </c>
      <c r="E94" s="13" t="s">
        <v>449</v>
      </c>
      <c r="F94" s="38" t="s">
        <v>148</v>
      </c>
      <c r="G94" s="39">
        <v>20</v>
      </c>
      <c r="H94" s="38">
        <v>0</v>
      </c>
      <c r="I94" s="38">
        <f>ROUND(G94*H94,6)</f>
        <v>0</v>
      </c>
      <c r="L94" s="40">
        <v>0</v>
      </c>
      <c r="M94" s="34">
        <f>ROUND(ROUND(L94,2)*ROUND(G94,3),2)</f>
        <v>0</v>
      </c>
      <c r="N94" s="38" t="s">
        <v>55</v>
      </c>
      <c r="O94">
        <f>(M94*21)/100</f>
        <v>0</v>
      </c>
      <c r="P94" t="s">
        <v>27</v>
      </c>
    </row>
    <row r="95" spans="1:16" ht="13.2" x14ac:dyDescent="0.25">
      <c r="A95" s="37" t="s">
        <v>56</v>
      </c>
      <c r="E95" s="41" t="s">
        <v>52</v>
      </c>
    </row>
    <row r="96" spans="1:16" ht="13.2" x14ac:dyDescent="0.25">
      <c r="A96" s="37" t="s">
        <v>57</v>
      </c>
      <c r="E96" s="42" t="s">
        <v>420</v>
      </c>
    </row>
    <row r="97" spans="1:16" ht="13.2" x14ac:dyDescent="0.25">
      <c r="A97" t="s">
        <v>59</v>
      </c>
      <c r="E97" s="41" t="s">
        <v>60</v>
      </c>
    </row>
    <row r="98" spans="1:16" ht="13.2" x14ac:dyDescent="0.25">
      <c r="A98" t="s">
        <v>49</v>
      </c>
      <c r="B98" s="36" t="s">
        <v>443</v>
      </c>
      <c r="C98" s="36" t="s">
        <v>451</v>
      </c>
      <c r="D98" s="37" t="s">
        <v>52</v>
      </c>
      <c r="E98" s="13" t="s">
        <v>452</v>
      </c>
      <c r="F98" s="38" t="s">
        <v>148</v>
      </c>
      <c r="G98" s="39">
        <v>20</v>
      </c>
      <c r="H98" s="38">
        <v>0</v>
      </c>
      <c r="I98" s="38">
        <f>ROUND(G98*H98,6)</f>
        <v>0</v>
      </c>
      <c r="L98" s="40">
        <v>0</v>
      </c>
      <c r="M98" s="34">
        <f>ROUND(ROUND(L98,2)*ROUND(G98,3),2)</f>
        <v>0</v>
      </c>
      <c r="N98" s="38" t="s">
        <v>55</v>
      </c>
      <c r="O98">
        <f>(M98*21)/100</f>
        <v>0</v>
      </c>
      <c r="P98" t="s">
        <v>27</v>
      </c>
    </row>
    <row r="99" spans="1:16" ht="13.2" x14ac:dyDescent="0.25">
      <c r="A99" s="37" t="s">
        <v>56</v>
      </c>
      <c r="E99" s="41" t="s">
        <v>52</v>
      </c>
    </row>
    <row r="100" spans="1:16" ht="13.2" x14ac:dyDescent="0.25">
      <c r="A100" s="37" t="s">
        <v>57</v>
      </c>
      <c r="E100" s="42" t="s">
        <v>420</v>
      </c>
    </row>
    <row r="101" spans="1:16" ht="13.2" x14ac:dyDescent="0.25">
      <c r="A101" t="s">
        <v>59</v>
      </c>
      <c r="E101" s="41" t="s">
        <v>60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38"/>
  <sheetViews>
    <sheetView workbookViewId="0">
      <pane ySplit="7" topLeftCell="A8" activePane="bottomLeft" state="frozen"/>
      <selection pane="bottomLeft" activeCell="A8" sqref="A8"/>
    </sheetView>
  </sheetViews>
  <sheetFormatPr defaultColWidth="9.109375" defaultRowHeight="12.75" customHeight="1" x14ac:dyDescent="0.25"/>
  <cols>
    <col min="1" max="1" width="9.109375" hidden="1" customWidth="1"/>
    <col min="2" max="2" width="11.6640625" customWidth="1"/>
    <col min="3" max="3" width="14.6640625" customWidth="1"/>
    <col min="4" max="4" width="9.6640625" customWidth="1"/>
    <col min="5" max="5" width="70.6640625" customWidth="1"/>
    <col min="6" max="6" width="11.6640625" customWidth="1"/>
    <col min="7" max="9" width="16.6640625" customWidth="1"/>
    <col min="10" max="11" width="9.109375" hidden="1" customWidth="1"/>
    <col min="12" max="14" width="16.6640625" customWidth="1"/>
    <col min="15" max="17" width="9.109375" hidden="1" customWidth="1"/>
    <col min="19" max="19" width="30.6640625" customWidth="1"/>
  </cols>
  <sheetData>
    <row r="1" spans="1:20" ht="34.950000000000003" customHeight="1" x14ac:dyDescent="0.25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19.95" customHeight="1" x14ac:dyDescent="0.25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1.95" customHeight="1" x14ac:dyDescent="0.25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477</v>
      </c>
      <c r="M3" s="43">
        <f>Rekapitulace!C14</f>
        <v>0</v>
      </c>
      <c r="N3" s="25" t="s">
        <v>0</v>
      </c>
      <c r="O3" t="s">
        <v>23</v>
      </c>
      <c r="P3" t="s">
        <v>27</v>
      </c>
    </row>
    <row r="4" spans="1:20" ht="31.95" customHeight="1" x14ac:dyDescent="0.25">
      <c r="A4" s="28" t="s">
        <v>20</v>
      </c>
      <c r="B4" s="29" t="s">
        <v>28</v>
      </c>
      <c r="C4" s="2" t="s">
        <v>477</v>
      </c>
      <c r="D4" s="9"/>
      <c r="E4" s="3" t="s">
        <v>478</v>
      </c>
      <c r="F4" s="9"/>
      <c r="G4" s="9"/>
      <c r="H4" s="9"/>
      <c r="O4" t="s">
        <v>24</v>
      </c>
      <c r="P4" t="s">
        <v>27</v>
      </c>
    </row>
    <row r="5" spans="1:20" ht="12.75" customHeight="1" x14ac:dyDescent="0.25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5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COUNTIFS(L8:L35,"=0",A8:A35,"P")+COUNTIFS(L8:L35,"",A8:A35,"P")+SUM(Q8:Q35)</f>
        <v>7</v>
      </c>
    </row>
    <row r="8" spans="1:20" ht="13.2" x14ac:dyDescent="0.25">
      <c r="A8" t="s">
        <v>44</v>
      </c>
      <c r="C8" s="30" t="s">
        <v>481</v>
      </c>
      <c r="E8" s="32" t="s">
        <v>480</v>
      </c>
      <c r="J8" s="31">
        <f>0+J9+J22</f>
        <v>0</v>
      </c>
      <c r="K8" s="31">
        <f>0+K9+K22</f>
        <v>0</v>
      </c>
      <c r="L8" s="31">
        <f>0+L9+L22</f>
        <v>0</v>
      </c>
      <c r="M8" s="31">
        <f>0+M9+M22</f>
        <v>0</v>
      </c>
    </row>
    <row r="9" spans="1:20" ht="13.2" x14ac:dyDescent="0.25">
      <c r="A9" t="s">
        <v>46</v>
      </c>
      <c r="C9" s="33" t="s">
        <v>411</v>
      </c>
      <c r="E9" s="35" t="s">
        <v>482</v>
      </c>
      <c r="J9" s="34">
        <f>0</f>
        <v>0</v>
      </c>
      <c r="K9" s="34">
        <f>0</f>
        <v>0</v>
      </c>
      <c r="L9" s="34">
        <f>0+L10+L14+L18</f>
        <v>0</v>
      </c>
      <c r="M9" s="34">
        <f>0+M10+M14+M18</f>
        <v>0</v>
      </c>
    </row>
    <row r="10" spans="1:20" ht="13.2" x14ac:dyDescent="0.25">
      <c r="A10" t="s">
        <v>49</v>
      </c>
      <c r="B10" s="36" t="s">
        <v>411</v>
      </c>
      <c r="C10" s="36" t="s">
        <v>483</v>
      </c>
      <c r="D10" s="37" t="s">
        <v>52</v>
      </c>
      <c r="E10" s="13" t="s">
        <v>484</v>
      </c>
      <c r="F10" s="38" t="s">
        <v>290</v>
      </c>
      <c r="G10" s="39">
        <v>1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378</v>
      </c>
      <c r="O10">
        <f>(M10*21)/100</f>
        <v>0</v>
      </c>
      <c r="P10" t="s">
        <v>27</v>
      </c>
    </row>
    <row r="11" spans="1:20" ht="13.2" x14ac:dyDescent="0.25">
      <c r="A11" s="37" t="s">
        <v>56</v>
      </c>
      <c r="E11" s="41" t="s">
        <v>485</v>
      </c>
    </row>
    <row r="12" spans="1:20" ht="13.2" x14ac:dyDescent="0.25">
      <c r="A12" s="37" t="s">
        <v>57</v>
      </c>
      <c r="E12" s="42" t="s">
        <v>486</v>
      </c>
    </row>
    <row r="13" spans="1:20" ht="145.19999999999999" x14ac:dyDescent="0.25">
      <c r="A13" t="s">
        <v>59</v>
      </c>
      <c r="E13" s="41" t="s">
        <v>487</v>
      </c>
    </row>
    <row r="14" spans="1:20" ht="13.2" x14ac:dyDescent="0.25">
      <c r="A14" t="s">
        <v>49</v>
      </c>
      <c r="B14" s="36" t="s">
        <v>27</v>
      </c>
      <c r="C14" s="36" t="s">
        <v>488</v>
      </c>
      <c r="D14" s="37" t="s">
        <v>52</v>
      </c>
      <c r="E14" s="13" t="s">
        <v>489</v>
      </c>
      <c r="F14" s="38" t="s">
        <v>290</v>
      </c>
      <c r="G14" s="39">
        <v>1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378</v>
      </c>
      <c r="O14">
        <f>(M14*21)/100</f>
        <v>0</v>
      </c>
      <c r="P14" t="s">
        <v>27</v>
      </c>
    </row>
    <row r="15" spans="1:20" ht="13.2" x14ac:dyDescent="0.25">
      <c r="A15" s="37" t="s">
        <v>56</v>
      </c>
      <c r="E15" s="41" t="s">
        <v>485</v>
      </c>
    </row>
    <row r="16" spans="1:20" ht="13.2" x14ac:dyDescent="0.25">
      <c r="A16" s="37" t="s">
        <v>57</v>
      </c>
      <c r="E16" s="42" t="s">
        <v>486</v>
      </c>
    </row>
    <row r="17" spans="1:16" ht="105.6" x14ac:dyDescent="0.25">
      <c r="A17" t="s">
        <v>59</v>
      </c>
      <c r="E17" s="41" t="s">
        <v>490</v>
      </c>
    </row>
    <row r="18" spans="1:16" ht="13.2" x14ac:dyDescent="0.25">
      <c r="A18" t="s">
        <v>49</v>
      </c>
      <c r="B18" s="36" t="s">
        <v>26</v>
      </c>
      <c r="C18" s="36" t="s">
        <v>491</v>
      </c>
      <c r="D18" s="37" t="s">
        <v>52</v>
      </c>
      <c r="E18" s="13" t="s">
        <v>492</v>
      </c>
      <c r="F18" s="38" t="s">
        <v>290</v>
      </c>
      <c r="G18" s="39">
        <v>1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378</v>
      </c>
      <c r="O18">
        <f>(M18*21)/100</f>
        <v>0</v>
      </c>
      <c r="P18" t="s">
        <v>27</v>
      </c>
    </row>
    <row r="19" spans="1:16" ht="13.2" x14ac:dyDescent="0.25">
      <c r="A19" s="37" t="s">
        <v>56</v>
      </c>
      <c r="E19" s="41" t="s">
        <v>485</v>
      </c>
    </row>
    <row r="20" spans="1:16" ht="13.2" x14ac:dyDescent="0.25">
      <c r="A20" s="37" t="s">
        <v>57</v>
      </c>
      <c r="E20" s="42" t="s">
        <v>486</v>
      </c>
    </row>
    <row r="21" spans="1:16" ht="105.6" x14ac:dyDescent="0.25">
      <c r="A21" t="s">
        <v>59</v>
      </c>
      <c r="E21" s="41" t="s">
        <v>493</v>
      </c>
    </row>
    <row r="22" spans="1:16" ht="13.2" x14ac:dyDescent="0.25">
      <c r="A22" t="s">
        <v>46</v>
      </c>
      <c r="C22" s="33" t="s">
        <v>27</v>
      </c>
      <c r="E22" s="35" t="s">
        <v>286</v>
      </c>
      <c r="J22" s="34">
        <f>0</f>
        <v>0</v>
      </c>
      <c r="K22" s="34">
        <f>0</f>
        <v>0</v>
      </c>
      <c r="L22" s="34">
        <f>0+L23+L27+L31+L35</f>
        <v>0</v>
      </c>
      <c r="M22" s="34">
        <f>0+M23+M27+M31+M35</f>
        <v>0</v>
      </c>
    </row>
    <row r="23" spans="1:16" ht="13.2" x14ac:dyDescent="0.25">
      <c r="A23" t="s">
        <v>49</v>
      </c>
      <c r="B23" s="36" t="s">
        <v>424</v>
      </c>
      <c r="C23" s="36" t="s">
        <v>494</v>
      </c>
      <c r="D23" s="37" t="s">
        <v>52</v>
      </c>
      <c r="E23" s="13" t="s">
        <v>495</v>
      </c>
      <c r="F23" s="38" t="s">
        <v>290</v>
      </c>
      <c r="G23" s="39">
        <v>1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378</v>
      </c>
      <c r="O23">
        <f>(M23*21)/100</f>
        <v>0</v>
      </c>
      <c r="P23" t="s">
        <v>27</v>
      </c>
    </row>
    <row r="24" spans="1:16" ht="13.2" x14ac:dyDescent="0.25">
      <c r="A24" s="37" t="s">
        <v>56</v>
      </c>
      <c r="E24" s="41" t="s">
        <v>496</v>
      </c>
    </row>
    <row r="25" spans="1:16" ht="13.2" x14ac:dyDescent="0.25">
      <c r="A25" s="37" t="s">
        <v>57</v>
      </c>
      <c r="E25" s="42" t="s">
        <v>486</v>
      </c>
    </row>
    <row r="26" spans="1:16" ht="92.4" x14ac:dyDescent="0.25">
      <c r="A26" t="s">
        <v>59</v>
      </c>
      <c r="E26" s="41" t="s">
        <v>497</v>
      </c>
    </row>
    <row r="27" spans="1:16" ht="13.2" x14ac:dyDescent="0.25">
      <c r="A27" t="s">
        <v>49</v>
      </c>
      <c r="B27" s="36" t="s">
        <v>427</v>
      </c>
      <c r="C27" s="36" t="s">
        <v>498</v>
      </c>
      <c r="D27" s="37" t="s">
        <v>52</v>
      </c>
      <c r="E27" s="13" t="s">
        <v>499</v>
      </c>
      <c r="F27" s="38" t="s">
        <v>290</v>
      </c>
      <c r="G27" s="39">
        <v>1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378</v>
      </c>
      <c r="O27">
        <f>(M27*21)/100</f>
        <v>0</v>
      </c>
      <c r="P27" t="s">
        <v>27</v>
      </c>
    </row>
    <row r="28" spans="1:16" ht="13.2" x14ac:dyDescent="0.25">
      <c r="A28" s="37" t="s">
        <v>56</v>
      </c>
      <c r="E28" s="41" t="s">
        <v>500</v>
      </c>
    </row>
    <row r="29" spans="1:16" ht="13.2" x14ac:dyDescent="0.25">
      <c r="A29" s="37" t="s">
        <v>57</v>
      </c>
      <c r="E29" s="42" t="s">
        <v>486</v>
      </c>
    </row>
    <row r="30" spans="1:16" ht="79.2" x14ac:dyDescent="0.25">
      <c r="A30" t="s">
        <v>59</v>
      </c>
      <c r="E30" s="41" t="s">
        <v>501</v>
      </c>
    </row>
    <row r="31" spans="1:16" ht="13.2" x14ac:dyDescent="0.25">
      <c r="A31" t="s">
        <v>49</v>
      </c>
      <c r="B31" s="36" t="s">
        <v>430</v>
      </c>
      <c r="C31" s="36" t="s">
        <v>502</v>
      </c>
      <c r="D31" s="37" t="s">
        <v>52</v>
      </c>
      <c r="E31" s="13" t="s">
        <v>503</v>
      </c>
      <c r="F31" s="38" t="s">
        <v>290</v>
      </c>
      <c r="G31" s="39">
        <v>1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378</v>
      </c>
      <c r="O31">
        <f>(M31*21)/100</f>
        <v>0</v>
      </c>
      <c r="P31" t="s">
        <v>27</v>
      </c>
    </row>
    <row r="32" spans="1:16" ht="26.4" x14ac:dyDescent="0.25">
      <c r="A32" s="37" t="s">
        <v>56</v>
      </c>
      <c r="E32" s="41" t="s">
        <v>504</v>
      </c>
    </row>
    <row r="33" spans="1:16" ht="13.2" x14ac:dyDescent="0.25">
      <c r="A33" s="37" t="s">
        <v>57</v>
      </c>
      <c r="E33" s="42" t="s">
        <v>486</v>
      </c>
    </row>
    <row r="34" spans="1:16" ht="92.4" x14ac:dyDescent="0.25">
      <c r="A34" t="s">
        <v>59</v>
      </c>
      <c r="E34" s="41" t="s">
        <v>505</v>
      </c>
    </row>
    <row r="35" spans="1:16" ht="13.2" x14ac:dyDescent="0.25">
      <c r="A35" t="s">
        <v>49</v>
      </c>
      <c r="B35" s="36" t="s">
        <v>433</v>
      </c>
      <c r="C35" s="36" t="s">
        <v>506</v>
      </c>
      <c r="D35" s="37" t="s">
        <v>52</v>
      </c>
      <c r="E35" s="13" t="s">
        <v>507</v>
      </c>
      <c r="F35" s="38" t="s">
        <v>290</v>
      </c>
      <c r="G35" s="39">
        <v>1</v>
      </c>
      <c r="H35" s="38">
        <v>0</v>
      </c>
      <c r="I35" s="38">
        <f>ROUND(G35*H35,6)</f>
        <v>0</v>
      </c>
      <c r="L35" s="40">
        <v>0</v>
      </c>
      <c r="M35" s="34">
        <f>ROUND(ROUND(L35,2)*ROUND(G35,3),2)</f>
        <v>0</v>
      </c>
      <c r="N35" s="38" t="s">
        <v>378</v>
      </c>
      <c r="O35">
        <f>(M35*21)/100</f>
        <v>0</v>
      </c>
      <c r="P35" t="s">
        <v>27</v>
      </c>
    </row>
    <row r="36" spans="1:16" ht="13.2" x14ac:dyDescent="0.25">
      <c r="A36" s="37" t="s">
        <v>56</v>
      </c>
      <c r="E36" s="41" t="s">
        <v>508</v>
      </c>
    </row>
    <row r="37" spans="1:16" ht="13.2" x14ac:dyDescent="0.25">
      <c r="A37" s="37" t="s">
        <v>57</v>
      </c>
      <c r="E37" s="42" t="s">
        <v>509</v>
      </c>
    </row>
    <row r="38" spans="1:16" ht="13.2" x14ac:dyDescent="0.25">
      <c r="A38" t="s">
        <v>59</v>
      </c>
      <c r="E38" s="41" t="s">
        <v>52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54"/>
  <sheetViews>
    <sheetView workbookViewId="0">
      <pane ySplit="7" topLeftCell="A8" activePane="bottomLeft" state="frozen"/>
      <selection pane="bottomLeft" activeCell="A8" sqref="A8"/>
    </sheetView>
  </sheetViews>
  <sheetFormatPr defaultColWidth="9.109375" defaultRowHeight="12.75" customHeight="1" x14ac:dyDescent="0.25"/>
  <cols>
    <col min="1" max="1" width="9.109375" hidden="1" customWidth="1"/>
    <col min="2" max="2" width="11.6640625" customWidth="1"/>
    <col min="3" max="3" width="14.6640625" customWidth="1"/>
    <col min="4" max="4" width="9.6640625" customWidth="1"/>
    <col min="5" max="5" width="70.6640625" customWidth="1"/>
    <col min="6" max="6" width="11.6640625" customWidth="1"/>
    <col min="7" max="9" width="16.6640625" customWidth="1"/>
    <col min="10" max="11" width="9.109375" hidden="1" customWidth="1"/>
    <col min="12" max="14" width="16.6640625" customWidth="1"/>
    <col min="15" max="17" width="9.109375" hidden="1" customWidth="1"/>
    <col min="19" max="19" width="30.6640625" customWidth="1"/>
  </cols>
  <sheetData>
    <row r="1" spans="1:20" ht="34.950000000000003" customHeight="1" x14ac:dyDescent="0.25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19.95" customHeight="1" x14ac:dyDescent="0.25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1.95" customHeight="1" x14ac:dyDescent="0.25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510</v>
      </c>
      <c r="M3" s="43">
        <f>Rekapitulace!C16</f>
        <v>0</v>
      </c>
      <c r="N3" s="25" t="s">
        <v>0</v>
      </c>
      <c r="O3" t="s">
        <v>23</v>
      </c>
      <c r="P3" t="s">
        <v>27</v>
      </c>
    </row>
    <row r="4" spans="1:20" ht="31.95" customHeight="1" x14ac:dyDescent="0.25">
      <c r="A4" s="28" t="s">
        <v>20</v>
      </c>
      <c r="B4" s="29" t="s">
        <v>28</v>
      </c>
      <c r="C4" s="2" t="s">
        <v>510</v>
      </c>
      <c r="D4" s="9"/>
      <c r="E4" s="3" t="s">
        <v>511</v>
      </c>
      <c r="F4" s="9"/>
      <c r="G4" s="9"/>
      <c r="H4" s="9"/>
      <c r="O4" t="s">
        <v>24</v>
      </c>
      <c r="P4" t="s">
        <v>27</v>
      </c>
    </row>
    <row r="5" spans="1:20" ht="12.75" customHeight="1" x14ac:dyDescent="0.25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5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COUNTIFS(L8:L51,"=0",A8:A51,"P")+COUNTIFS(L8:L51,"",A8:A51,"P")+SUM(Q8:Q51)</f>
        <v>11</v>
      </c>
    </row>
    <row r="8" spans="1:20" ht="13.2" x14ac:dyDescent="0.25">
      <c r="A8" t="s">
        <v>44</v>
      </c>
      <c r="C8" s="30" t="s">
        <v>514</v>
      </c>
      <c r="E8" s="32" t="s">
        <v>513</v>
      </c>
      <c r="J8" s="31">
        <f>0+J9+J26</f>
        <v>0</v>
      </c>
      <c r="K8" s="31">
        <f>0+K9+K26</f>
        <v>0</v>
      </c>
      <c r="L8" s="31">
        <f>0+L9+L26</f>
        <v>0</v>
      </c>
      <c r="M8" s="31">
        <f>0+M9+M26</f>
        <v>0</v>
      </c>
    </row>
    <row r="9" spans="1:20" ht="13.2" x14ac:dyDescent="0.25">
      <c r="A9" t="s">
        <v>46</v>
      </c>
      <c r="C9" s="33" t="s">
        <v>411</v>
      </c>
      <c r="E9" s="35" t="s">
        <v>515</v>
      </c>
      <c r="J9" s="34">
        <f>0</f>
        <v>0</v>
      </c>
      <c r="K9" s="34">
        <f>0</f>
        <v>0</v>
      </c>
      <c r="L9" s="34">
        <f>0+L10+L14+L18+L22</f>
        <v>0</v>
      </c>
      <c r="M9" s="34">
        <f>0+M10+M14+M18+M22</f>
        <v>0</v>
      </c>
    </row>
    <row r="10" spans="1:20" ht="26.4" x14ac:dyDescent="0.25">
      <c r="A10" t="s">
        <v>49</v>
      </c>
      <c r="B10" s="36" t="s">
        <v>411</v>
      </c>
      <c r="C10" s="36" t="s">
        <v>516</v>
      </c>
      <c r="D10" s="37" t="s">
        <v>411</v>
      </c>
      <c r="E10" s="13" t="s">
        <v>517</v>
      </c>
      <c r="F10" s="38" t="s">
        <v>148</v>
      </c>
      <c r="G10" s="39">
        <v>30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55</v>
      </c>
      <c r="O10">
        <f>(M10*21)/100</f>
        <v>0</v>
      </c>
      <c r="P10" t="s">
        <v>27</v>
      </c>
    </row>
    <row r="11" spans="1:20" ht="13.2" x14ac:dyDescent="0.25">
      <c r="A11" s="37" t="s">
        <v>56</v>
      </c>
      <c r="E11" s="41" t="s">
        <v>518</v>
      </c>
    </row>
    <row r="12" spans="1:20" ht="13.2" x14ac:dyDescent="0.25">
      <c r="A12" s="37" t="s">
        <v>57</v>
      </c>
      <c r="E12" s="42" t="s">
        <v>519</v>
      </c>
    </row>
    <row r="13" spans="1:20" ht="13.2" x14ac:dyDescent="0.25">
      <c r="A13" t="s">
        <v>59</v>
      </c>
      <c r="E13" s="41" t="s">
        <v>520</v>
      </c>
    </row>
    <row r="14" spans="1:20" ht="13.2" x14ac:dyDescent="0.25">
      <c r="A14" t="s">
        <v>49</v>
      </c>
      <c r="B14" s="36" t="s">
        <v>27</v>
      </c>
      <c r="C14" s="36" t="s">
        <v>521</v>
      </c>
      <c r="D14" s="37" t="s">
        <v>411</v>
      </c>
      <c r="E14" s="13" t="s">
        <v>522</v>
      </c>
      <c r="F14" s="38" t="s">
        <v>423</v>
      </c>
      <c r="G14" s="39">
        <v>51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55</v>
      </c>
      <c r="O14">
        <f>(M14*21)/100</f>
        <v>0</v>
      </c>
      <c r="P14" t="s">
        <v>27</v>
      </c>
    </row>
    <row r="15" spans="1:20" ht="13.2" x14ac:dyDescent="0.25">
      <c r="A15" s="37" t="s">
        <v>56</v>
      </c>
      <c r="E15" s="41" t="s">
        <v>523</v>
      </c>
    </row>
    <row r="16" spans="1:20" ht="13.2" x14ac:dyDescent="0.25">
      <c r="A16" s="37" t="s">
        <v>57</v>
      </c>
      <c r="E16" s="42" t="s">
        <v>524</v>
      </c>
    </row>
    <row r="17" spans="1:16" ht="13.2" x14ac:dyDescent="0.25">
      <c r="A17" t="s">
        <v>59</v>
      </c>
      <c r="E17" s="41" t="s">
        <v>520</v>
      </c>
    </row>
    <row r="18" spans="1:16" ht="13.2" x14ac:dyDescent="0.25">
      <c r="A18" t="s">
        <v>49</v>
      </c>
      <c r="B18" s="36" t="s">
        <v>26</v>
      </c>
      <c r="C18" s="36" t="s">
        <v>525</v>
      </c>
      <c r="D18" s="37" t="s">
        <v>411</v>
      </c>
      <c r="E18" s="13" t="s">
        <v>526</v>
      </c>
      <c r="F18" s="38" t="s">
        <v>423</v>
      </c>
      <c r="G18" s="39">
        <v>51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55</v>
      </c>
      <c r="O18">
        <f>(M18*21)/100</f>
        <v>0</v>
      </c>
      <c r="P18" t="s">
        <v>27</v>
      </c>
    </row>
    <row r="19" spans="1:16" ht="13.2" x14ac:dyDescent="0.25">
      <c r="A19" s="37" t="s">
        <v>56</v>
      </c>
      <c r="E19" s="41" t="s">
        <v>527</v>
      </c>
    </row>
    <row r="20" spans="1:16" ht="13.2" x14ac:dyDescent="0.25">
      <c r="A20" s="37" t="s">
        <v>57</v>
      </c>
      <c r="E20" s="42" t="s">
        <v>52</v>
      </c>
    </row>
    <row r="21" spans="1:16" ht="13.2" x14ac:dyDescent="0.25">
      <c r="A21" t="s">
        <v>59</v>
      </c>
      <c r="E21" s="41" t="s">
        <v>520</v>
      </c>
    </row>
    <row r="22" spans="1:16" ht="13.2" x14ac:dyDescent="0.25">
      <c r="A22" t="s">
        <v>49</v>
      </c>
      <c r="B22" s="36" t="s">
        <v>424</v>
      </c>
      <c r="C22" s="36" t="s">
        <v>528</v>
      </c>
      <c r="D22" s="37" t="s">
        <v>411</v>
      </c>
      <c r="E22" s="13" t="s">
        <v>529</v>
      </c>
      <c r="F22" s="38" t="s">
        <v>148</v>
      </c>
      <c r="G22" s="39">
        <v>200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55</v>
      </c>
      <c r="O22">
        <f>(M22*21)/100</f>
        <v>0</v>
      </c>
      <c r="P22" t="s">
        <v>27</v>
      </c>
    </row>
    <row r="23" spans="1:16" ht="13.2" x14ac:dyDescent="0.25">
      <c r="A23" s="37" t="s">
        <v>56</v>
      </c>
      <c r="E23" s="41" t="s">
        <v>530</v>
      </c>
    </row>
    <row r="24" spans="1:16" ht="13.2" x14ac:dyDescent="0.25">
      <c r="A24" s="37" t="s">
        <v>57</v>
      </c>
      <c r="E24" s="42" t="s">
        <v>531</v>
      </c>
    </row>
    <row r="25" spans="1:16" ht="13.2" x14ac:dyDescent="0.25">
      <c r="A25" t="s">
        <v>59</v>
      </c>
      <c r="E25" s="41" t="s">
        <v>520</v>
      </c>
    </row>
    <row r="26" spans="1:16" ht="13.2" x14ac:dyDescent="0.25">
      <c r="A26" t="s">
        <v>46</v>
      </c>
      <c r="C26" s="33" t="s">
        <v>532</v>
      </c>
      <c r="E26" s="35" t="s">
        <v>515</v>
      </c>
      <c r="J26" s="34">
        <f>0</f>
        <v>0</v>
      </c>
      <c r="K26" s="34">
        <f>0</f>
        <v>0</v>
      </c>
      <c r="L26" s="34">
        <f>0+L27+L31+L35+L39+L43+L47+L51</f>
        <v>0</v>
      </c>
      <c r="M26" s="34">
        <f>0+M27+M31+M35+M39+M43+M47+M51</f>
        <v>0</v>
      </c>
    </row>
    <row r="27" spans="1:16" ht="13.2" x14ac:dyDescent="0.25">
      <c r="A27" t="s">
        <v>49</v>
      </c>
      <c r="B27" s="36" t="s">
        <v>427</v>
      </c>
      <c r="C27" s="36" t="s">
        <v>533</v>
      </c>
      <c r="D27" s="37" t="s">
        <v>411</v>
      </c>
      <c r="E27" s="13" t="s">
        <v>534</v>
      </c>
      <c r="F27" s="38" t="s">
        <v>423</v>
      </c>
      <c r="G27" s="39">
        <v>51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55</v>
      </c>
      <c r="O27">
        <f>(M27*21)/100</f>
        <v>0</v>
      </c>
      <c r="P27" t="s">
        <v>27</v>
      </c>
    </row>
    <row r="28" spans="1:16" ht="13.2" x14ac:dyDescent="0.25">
      <c r="A28" s="37" t="s">
        <v>56</v>
      </c>
      <c r="E28" s="41" t="s">
        <v>535</v>
      </c>
    </row>
    <row r="29" spans="1:16" ht="13.2" x14ac:dyDescent="0.25">
      <c r="A29" s="37" t="s">
        <v>57</v>
      </c>
      <c r="E29" s="42" t="s">
        <v>536</v>
      </c>
    </row>
    <row r="30" spans="1:16" ht="13.2" x14ac:dyDescent="0.25">
      <c r="A30" t="s">
        <v>59</v>
      </c>
      <c r="E30" s="41" t="s">
        <v>520</v>
      </c>
    </row>
    <row r="31" spans="1:16" ht="26.4" x14ac:dyDescent="0.25">
      <c r="A31" t="s">
        <v>49</v>
      </c>
      <c r="B31" s="36" t="s">
        <v>430</v>
      </c>
      <c r="C31" s="36" t="s">
        <v>537</v>
      </c>
      <c r="D31" s="37" t="s">
        <v>411</v>
      </c>
      <c r="E31" s="13" t="s">
        <v>538</v>
      </c>
      <c r="F31" s="38" t="s">
        <v>148</v>
      </c>
      <c r="G31" s="39">
        <v>30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378</v>
      </c>
      <c r="O31">
        <f>(M31*21)/100</f>
        <v>0</v>
      </c>
      <c r="P31" t="s">
        <v>27</v>
      </c>
    </row>
    <row r="32" spans="1:16" ht="13.2" x14ac:dyDescent="0.25">
      <c r="A32" s="37" t="s">
        <v>56</v>
      </c>
      <c r="E32" s="41" t="s">
        <v>539</v>
      </c>
    </row>
    <row r="33" spans="1:16" ht="13.2" x14ac:dyDescent="0.25">
      <c r="A33" s="37" t="s">
        <v>57</v>
      </c>
      <c r="E33" s="42" t="s">
        <v>540</v>
      </c>
    </row>
    <row r="34" spans="1:16" ht="26.4" x14ac:dyDescent="0.25">
      <c r="A34" t="s">
        <v>59</v>
      </c>
      <c r="E34" s="41" t="s">
        <v>541</v>
      </c>
    </row>
    <row r="35" spans="1:16" ht="13.2" x14ac:dyDescent="0.25">
      <c r="A35" t="s">
        <v>49</v>
      </c>
      <c r="B35" s="36" t="s">
        <v>433</v>
      </c>
      <c r="C35" s="36" t="s">
        <v>542</v>
      </c>
      <c r="D35" s="37" t="s">
        <v>411</v>
      </c>
      <c r="E35" s="13" t="s">
        <v>543</v>
      </c>
      <c r="F35" s="38" t="s">
        <v>148</v>
      </c>
      <c r="G35" s="39">
        <v>13</v>
      </c>
      <c r="H35" s="38">
        <v>0</v>
      </c>
      <c r="I35" s="38">
        <f>ROUND(G35*H35,6)</f>
        <v>0</v>
      </c>
      <c r="L35" s="40">
        <v>0</v>
      </c>
      <c r="M35" s="34">
        <f>ROUND(ROUND(L35,2)*ROUND(G35,3),2)</f>
        <v>0</v>
      </c>
      <c r="N35" s="38" t="s">
        <v>55</v>
      </c>
      <c r="O35">
        <f>(M35*21)/100</f>
        <v>0</v>
      </c>
      <c r="P35" t="s">
        <v>27</v>
      </c>
    </row>
    <row r="36" spans="1:16" ht="13.2" x14ac:dyDescent="0.25">
      <c r="A36" s="37" t="s">
        <v>56</v>
      </c>
      <c r="E36" s="41" t="s">
        <v>52</v>
      </c>
    </row>
    <row r="37" spans="1:16" ht="13.2" x14ac:dyDescent="0.25">
      <c r="A37" s="37" t="s">
        <v>57</v>
      </c>
      <c r="E37" s="42" t="s">
        <v>544</v>
      </c>
    </row>
    <row r="38" spans="1:16" ht="26.4" x14ac:dyDescent="0.25">
      <c r="A38" t="s">
        <v>59</v>
      </c>
      <c r="E38" s="41" t="s">
        <v>541</v>
      </c>
    </row>
    <row r="39" spans="1:16" ht="13.2" x14ac:dyDescent="0.25">
      <c r="A39" t="s">
        <v>49</v>
      </c>
      <c r="B39" s="36" t="s">
        <v>437</v>
      </c>
      <c r="C39" s="36" t="s">
        <v>545</v>
      </c>
      <c r="D39" s="37" t="s">
        <v>411</v>
      </c>
      <c r="E39" s="13" t="s">
        <v>546</v>
      </c>
      <c r="F39" s="38" t="s">
        <v>547</v>
      </c>
      <c r="G39" s="39">
        <v>4</v>
      </c>
      <c r="H39" s="38">
        <v>0</v>
      </c>
      <c r="I39" s="38">
        <f>ROUND(G39*H39,6)</f>
        <v>0</v>
      </c>
      <c r="L39" s="40">
        <v>0</v>
      </c>
      <c r="M39" s="34">
        <f>ROUND(ROUND(L39,2)*ROUND(G39,3),2)</f>
        <v>0</v>
      </c>
      <c r="N39" s="38" t="s">
        <v>55</v>
      </c>
      <c r="O39">
        <f>(M39*21)/100</f>
        <v>0</v>
      </c>
      <c r="P39" t="s">
        <v>27</v>
      </c>
    </row>
    <row r="40" spans="1:16" ht="13.2" x14ac:dyDescent="0.25">
      <c r="A40" s="37" t="s">
        <v>56</v>
      </c>
      <c r="E40" s="41" t="s">
        <v>548</v>
      </c>
    </row>
    <row r="41" spans="1:16" ht="13.2" x14ac:dyDescent="0.25">
      <c r="A41" s="37" t="s">
        <v>57</v>
      </c>
      <c r="E41" s="42" t="s">
        <v>549</v>
      </c>
    </row>
    <row r="42" spans="1:16" ht="13.2" x14ac:dyDescent="0.25">
      <c r="A42" t="s">
        <v>59</v>
      </c>
      <c r="E42" s="41" t="s">
        <v>520</v>
      </c>
    </row>
    <row r="43" spans="1:16" ht="13.2" x14ac:dyDescent="0.25">
      <c r="A43" t="s">
        <v>49</v>
      </c>
      <c r="B43" s="36" t="s">
        <v>440</v>
      </c>
      <c r="C43" s="36" t="s">
        <v>550</v>
      </c>
      <c r="D43" s="37" t="s">
        <v>411</v>
      </c>
      <c r="E43" s="13" t="s">
        <v>551</v>
      </c>
      <c r="F43" s="38" t="s">
        <v>552</v>
      </c>
      <c r="G43" s="39">
        <v>166</v>
      </c>
      <c r="H43" s="38">
        <v>0</v>
      </c>
      <c r="I43" s="38">
        <f>ROUND(G43*H43,6)</f>
        <v>0</v>
      </c>
      <c r="L43" s="40">
        <v>0</v>
      </c>
      <c r="M43" s="34">
        <f>ROUND(ROUND(L43,2)*ROUND(G43,3),2)</f>
        <v>0</v>
      </c>
      <c r="N43" s="38" t="s">
        <v>55</v>
      </c>
      <c r="O43">
        <f>(M43*21)/100</f>
        <v>0</v>
      </c>
      <c r="P43" t="s">
        <v>27</v>
      </c>
    </row>
    <row r="44" spans="1:16" ht="13.2" x14ac:dyDescent="0.25">
      <c r="A44" s="37" t="s">
        <v>56</v>
      </c>
      <c r="E44" s="41" t="s">
        <v>553</v>
      </c>
    </row>
    <row r="45" spans="1:16" ht="13.2" x14ac:dyDescent="0.25">
      <c r="A45" s="37" t="s">
        <v>57</v>
      </c>
      <c r="E45" s="42" t="s">
        <v>554</v>
      </c>
    </row>
    <row r="46" spans="1:16" ht="13.2" x14ac:dyDescent="0.25">
      <c r="A46" t="s">
        <v>59</v>
      </c>
      <c r="E46" s="41" t="s">
        <v>520</v>
      </c>
    </row>
    <row r="47" spans="1:16" ht="13.2" x14ac:dyDescent="0.25">
      <c r="A47" t="s">
        <v>49</v>
      </c>
      <c r="B47" s="36" t="s">
        <v>443</v>
      </c>
      <c r="C47" s="36" t="s">
        <v>555</v>
      </c>
      <c r="D47" s="37" t="s">
        <v>411</v>
      </c>
      <c r="E47" s="13" t="s">
        <v>556</v>
      </c>
      <c r="F47" s="38" t="s">
        <v>552</v>
      </c>
      <c r="G47" s="39">
        <v>166</v>
      </c>
      <c r="H47" s="38">
        <v>0</v>
      </c>
      <c r="I47" s="38">
        <f>ROUND(G47*H47,6)</f>
        <v>0</v>
      </c>
      <c r="L47" s="40">
        <v>0</v>
      </c>
      <c r="M47" s="34">
        <f>ROUND(ROUND(L47,2)*ROUND(G47,3),2)</f>
        <v>0</v>
      </c>
      <c r="N47" s="38" t="s">
        <v>55</v>
      </c>
      <c r="O47">
        <f>(M47*21)/100</f>
        <v>0</v>
      </c>
      <c r="P47" t="s">
        <v>27</v>
      </c>
    </row>
    <row r="48" spans="1:16" ht="13.2" x14ac:dyDescent="0.25">
      <c r="A48" s="37" t="s">
        <v>56</v>
      </c>
      <c r="E48" s="41" t="s">
        <v>557</v>
      </c>
    </row>
    <row r="49" spans="1:16" ht="13.2" x14ac:dyDescent="0.25">
      <c r="A49" s="37" t="s">
        <v>57</v>
      </c>
      <c r="E49" s="42" t="s">
        <v>558</v>
      </c>
    </row>
    <row r="50" spans="1:16" ht="13.2" x14ac:dyDescent="0.25">
      <c r="A50" t="s">
        <v>59</v>
      </c>
      <c r="E50" s="41" t="s">
        <v>520</v>
      </c>
    </row>
    <row r="51" spans="1:16" ht="26.4" x14ac:dyDescent="0.25">
      <c r="A51" t="s">
        <v>49</v>
      </c>
      <c r="B51" s="36" t="s">
        <v>447</v>
      </c>
      <c r="C51" s="36" t="s">
        <v>559</v>
      </c>
      <c r="D51" s="37" t="s">
        <v>411</v>
      </c>
      <c r="E51" s="13" t="s">
        <v>560</v>
      </c>
      <c r="F51" s="38" t="s">
        <v>148</v>
      </c>
      <c r="G51" s="39">
        <v>784</v>
      </c>
      <c r="H51" s="38">
        <v>0</v>
      </c>
      <c r="I51" s="38">
        <f>ROUND(G51*H51,6)</f>
        <v>0</v>
      </c>
      <c r="L51" s="40">
        <v>0</v>
      </c>
      <c r="M51" s="34">
        <f>ROUND(ROUND(L51,2)*ROUND(G51,3),2)</f>
        <v>0</v>
      </c>
      <c r="N51" s="38" t="s">
        <v>55</v>
      </c>
      <c r="O51">
        <f>(M51*21)/100</f>
        <v>0</v>
      </c>
      <c r="P51" t="s">
        <v>27</v>
      </c>
    </row>
    <row r="52" spans="1:16" ht="13.2" x14ac:dyDescent="0.25">
      <c r="A52" s="37" t="s">
        <v>56</v>
      </c>
      <c r="E52" s="41" t="s">
        <v>561</v>
      </c>
    </row>
    <row r="53" spans="1:16" ht="13.2" x14ac:dyDescent="0.25">
      <c r="A53" s="37" t="s">
        <v>57</v>
      </c>
      <c r="E53" s="42" t="s">
        <v>562</v>
      </c>
    </row>
    <row r="54" spans="1:16" ht="13.2" x14ac:dyDescent="0.25">
      <c r="A54" t="s">
        <v>59</v>
      </c>
      <c r="E54" s="41" t="s">
        <v>520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T94"/>
  <sheetViews>
    <sheetView workbookViewId="0">
      <pane ySplit="7" topLeftCell="A8" activePane="bottomLeft" state="frozen"/>
      <selection pane="bottomLeft" activeCell="A8" sqref="A8"/>
    </sheetView>
  </sheetViews>
  <sheetFormatPr defaultColWidth="9.109375" defaultRowHeight="12.75" customHeight="1" x14ac:dyDescent="0.25"/>
  <cols>
    <col min="1" max="1" width="9.109375" hidden="1" customWidth="1"/>
    <col min="2" max="2" width="11.6640625" customWidth="1"/>
    <col min="3" max="3" width="14.6640625" customWidth="1"/>
    <col min="4" max="4" width="9.6640625" customWidth="1"/>
    <col min="5" max="5" width="70.6640625" customWidth="1"/>
    <col min="6" max="6" width="11.6640625" customWidth="1"/>
    <col min="7" max="9" width="16.6640625" customWidth="1"/>
    <col min="10" max="11" width="9.109375" hidden="1" customWidth="1"/>
    <col min="12" max="14" width="16.6640625" customWidth="1"/>
    <col min="15" max="17" width="9.109375" hidden="1" customWidth="1"/>
    <col min="19" max="19" width="30.6640625" customWidth="1"/>
  </cols>
  <sheetData>
    <row r="1" spans="1:20" ht="34.950000000000003" customHeight="1" x14ac:dyDescent="0.25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19.95" customHeight="1" x14ac:dyDescent="0.25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1.95" customHeight="1" x14ac:dyDescent="0.25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563</v>
      </c>
      <c r="M3" s="43">
        <f>Rekapitulace!C18</f>
        <v>0</v>
      </c>
      <c r="N3" s="25" t="s">
        <v>0</v>
      </c>
      <c r="O3" t="s">
        <v>23</v>
      </c>
      <c r="P3" t="s">
        <v>27</v>
      </c>
    </row>
    <row r="4" spans="1:20" ht="31.95" customHeight="1" x14ac:dyDescent="0.25">
      <c r="A4" s="28" t="s">
        <v>20</v>
      </c>
      <c r="B4" s="29" t="s">
        <v>28</v>
      </c>
      <c r="C4" s="2" t="s">
        <v>563</v>
      </c>
      <c r="D4" s="9"/>
      <c r="E4" s="3" t="s">
        <v>564</v>
      </c>
      <c r="F4" s="9"/>
      <c r="G4" s="9"/>
      <c r="H4" s="9"/>
      <c r="O4" t="s">
        <v>24</v>
      </c>
      <c r="P4" t="s">
        <v>27</v>
      </c>
    </row>
    <row r="5" spans="1:20" ht="12.75" customHeight="1" x14ac:dyDescent="0.25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5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COUNTIFS(L8:L91,"=0",A8:A91,"P")+COUNTIFS(L8:L91,"",A8:A91,"P")+SUM(Q8:Q91)</f>
        <v>21</v>
      </c>
    </row>
    <row r="8" spans="1:20" ht="13.2" x14ac:dyDescent="0.25">
      <c r="A8" t="s">
        <v>44</v>
      </c>
      <c r="C8" s="30" t="s">
        <v>566</v>
      </c>
      <c r="E8" s="32" t="s">
        <v>513</v>
      </c>
      <c r="J8" s="31">
        <f>0+J9+J54</f>
        <v>0</v>
      </c>
      <c r="K8" s="31">
        <f>0+K9+K54</f>
        <v>0</v>
      </c>
      <c r="L8" s="31">
        <f>0+L9+L54</f>
        <v>0</v>
      </c>
      <c r="M8" s="31">
        <f>0+M9+M54</f>
        <v>0</v>
      </c>
    </row>
    <row r="9" spans="1:20" ht="13.2" x14ac:dyDescent="0.25">
      <c r="A9" t="s">
        <v>46</v>
      </c>
      <c r="C9" s="33" t="s">
        <v>411</v>
      </c>
      <c r="E9" s="35" t="s">
        <v>515</v>
      </c>
      <c r="J9" s="34">
        <f>0</f>
        <v>0</v>
      </c>
      <c r="K9" s="34">
        <f>0</f>
        <v>0</v>
      </c>
      <c r="L9" s="34">
        <f>0+L10+L14+L18+L22+L26+L30+L34+L38+L42+L46+L50</f>
        <v>0</v>
      </c>
      <c r="M9" s="34">
        <f>0+M10+M14+M18+M22+M26+M30+M34+M38+M42+M46+M50</f>
        <v>0</v>
      </c>
    </row>
    <row r="10" spans="1:20" ht="13.2" x14ac:dyDescent="0.25">
      <c r="A10" t="s">
        <v>49</v>
      </c>
      <c r="B10" s="36" t="s">
        <v>411</v>
      </c>
      <c r="C10" s="36" t="s">
        <v>567</v>
      </c>
      <c r="D10" s="37" t="s">
        <v>411</v>
      </c>
      <c r="E10" s="13" t="s">
        <v>568</v>
      </c>
      <c r="F10" s="38" t="s">
        <v>419</v>
      </c>
      <c r="G10" s="39">
        <v>13.5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55</v>
      </c>
      <c r="O10">
        <f>(M10*21)/100</f>
        <v>0</v>
      </c>
      <c r="P10" t="s">
        <v>27</v>
      </c>
    </row>
    <row r="11" spans="1:20" ht="13.2" x14ac:dyDescent="0.25">
      <c r="A11" s="37" t="s">
        <v>56</v>
      </c>
      <c r="E11" s="41" t="s">
        <v>569</v>
      </c>
    </row>
    <row r="12" spans="1:20" ht="13.2" x14ac:dyDescent="0.25">
      <c r="A12" s="37" t="s">
        <v>57</v>
      </c>
      <c r="E12" s="42" t="s">
        <v>570</v>
      </c>
    </row>
    <row r="13" spans="1:20" ht="13.2" x14ac:dyDescent="0.25">
      <c r="A13" t="s">
        <v>59</v>
      </c>
      <c r="E13" s="41" t="s">
        <v>520</v>
      </c>
    </row>
    <row r="14" spans="1:20" ht="13.2" x14ac:dyDescent="0.25">
      <c r="A14" t="s">
        <v>49</v>
      </c>
      <c r="B14" s="36" t="s">
        <v>27</v>
      </c>
      <c r="C14" s="36" t="s">
        <v>571</v>
      </c>
      <c r="D14" s="37" t="s">
        <v>411</v>
      </c>
      <c r="E14" s="13" t="s">
        <v>572</v>
      </c>
      <c r="F14" s="38" t="s">
        <v>423</v>
      </c>
      <c r="G14" s="39">
        <v>0.96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55</v>
      </c>
      <c r="O14">
        <f>(M14*21)/100</f>
        <v>0</v>
      </c>
      <c r="P14" t="s">
        <v>27</v>
      </c>
    </row>
    <row r="15" spans="1:20" ht="13.2" x14ac:dyDescent="0.25">
      <c r="A15" s="37" t="s">
        <v>56</v>
      </c>
      <c r="E15" s="41" t="s">
        <v>573</v>
      </c>
    </row>
    <row r="16" spans="1:20" ht="13.2" x14ac:dyDescent="0.25">
      <c r="A16" s="37" t="s">
        <v>57</v>
      </c>
      <c r="E16" s="42" t="s">
        <v>574</v>
      </c>
    </row>
    <row r="17" spans="1:16" ht="13.2" x14ac:dyDescent="0.25">
      <c r="A17" t="s">
        <v>59</v>
      </c>
      <c r="E17" s="41" t="s">
        <v>520</v>
      </c>
    </row>
    <row r="18" spans="1:16" ht="13.2" x14ac:dyDescent="0.25">
      <c r="A18" t="s">
        <v>49</v>
      </c>
      <c r="B18" s="36" t="s">
        <v>26</v>
      </c>
      <c r="C18" s="36" t="s">
        <v>575</v>
      </c>
      <c r="D18" s="37" t="s">
        <v>411</v>
      </c>
      <c r="E18" s="13" t="s">
        <v>576</v>
      </c>
      <c r="F18" s="38" t="s">
        <v>423</v>
      </c>
      <c r="G18" s="39">
        <v>21.12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55</v>
      </c>
      <c r="O18">
        <f>(M18*21)/100</f>
        <v>0</v>
      </c>
      <c r="P18" t="s">
        <v>27</v>
      </c>
    </row>
    <row r="19" spans="1:16" ht="13.2" x14ac:dyDescent="0.25">
      <c r="A19" s="37" t="s">
        <v>56</v>
      </c>
      <c r="E19" s="41" t="s">
        <v>577</v>
      </c>
    </row>
    <row r="20" spans="1:16" ht="13.2" x14ac:dyDescent="0.25">
      <c r="A20" s="37" t="s">
        <v>57</v>
      </c>
      <c r="E20" s="42" t="s">
        <v>578</v>
      </c>
    </row>
    <row r="21" spans="1:16" ht="13.2" x14ac:dyDescent="0.25">
      <c r="A21" t="s">
        <v>59</v>
      </c>
      <c r="E21" s="41" t="s">
        <v>520</v>
      </c>
    </row>
    <row r="22" spans="1:16" ht="13.2" x14ac:dyDescent="0.25">
      <c r="A22" t="s">
        <v>49</v>
      </c>
      <c r="B22" s="36" t="s">
        <v>424</v>
      </c>
      <c r="C22" s="36" t="s">
        <v>579</v>
      </c>
      <c r="D22" s="37" t="s">
        <v>411</v>
      </c>
      <c r="E22" s="13" t="s">
        <v>580</v>
      </c>
      <c r="F22" s="38" t="s">
        <v>423</v>
      </c>
      <c r="G22" s="39">
        <v>14.08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55</v>
      </c>
      <c r="O22">
        <f>(M22*21)/100</f>
        <v>0</v>
      </c>
      <c r="P22" t="s">
        <v>27</v>
      </c>
    </row>
    <row r="23" spans="1:16" ht="13.2" x14ac:dyDescent="0.25">
      <c r="A23" s="37" t="s">
        <v>56</v>
      </c>
      <c r="E23" s="41" t="s">
        <v>581</v>
      </c>
    </row>
    <row r="24" spans="1:16" ht="13.2" x14ac:dyDescent="0.25">
      <c r="A24" s="37" t="s">
        <v>57</v>
      </c>
      <c r="E24" s="42" t="s">
        <v>582</v>
      </c>
    </row>
    <row r="25" spans="1:16" ht="13.2" x14ac:dyDescent="0.25">
      <c r="A25" t="s">
        <v>59</v>
      </c>
      <c r="E25" s="41" t="s">
        <v>520</v>
      </c>
    </row>
    <row r="26" spans="1:16" ht="26.4" x14ac:dyDescent="0.25">
      <c r="A26" t="s">
        <v>49</v>
      </c>
      <c r="B26" s="36" t="s">
        <v>427</v>
      </c>
      <c r="C26" s="36" t="s">
        <v>583</v>
      </c>
      <c r="D26" s="37" t="s">
        <v>411</v>
      </c>
      <c r="E26" s="13" t="s">
        <v>584</v>
      </c>
      <c r="F26" s="38" t="s">
        <v>585</v>
      </c>
      <c r="G26" s="39">
        <v>46.463999999999999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55</v>
      </c>
      <c r="O26">
        <f>(M26*21)/100</f>
        <v>0</v>
      </c>
      <c r="P26" t="s">
        <v>27</v>
      </c>
    </row>
    <row r="27" spans="1:16" ht="13.2" x14ac:dyDescent="0.25">
      <c r="A27" s="37" t="s">
        <v>56</v>
      </c>
      <c r="E27" s="41" t="s">
        <v>586</v>
      </c>
    </row>
    <row r="28" spans="1:16" ht="13.2" x14ac:dyDescent="0.25">
      <c r="A28" s="37" t="s">
        <v>57</v>
      </c>
      <c r="E28" s="42" t="s">
        <v>587</v>
      </c>
    </row>
    <row r="29" spans="1:16" ht="13.2" x14ac:dyDescent="0.25">
      <c r="A29" t="s">
        <v>59</v>
      </c>
      <c r="E29" s="41" t="s">
        <v>520</v>
      </c>
    </row>
    <row r="30" spans="1:16" ht="13.2" x14ac:dyDescent="0.25">
      <c r="A30" t="s">
        <v>49</v>
      </c>
      <c r="B30" s="36" t="s">
        <v>430</v>
      </c>
      <c r="C30" s="36" t="s">
        <v>588</v>
      </c>
      <c r="D30" s="37" t="s">
        <v>411</v>
      </c>
      <c r="E30" s="13" t="s">
        <v>589</v>
      </c>
      <c r="F30" s="38" t="s">
        <v>423</v>
      </c>
      <c r="G30" s="39">
        <v>25.5</v>
      </c>
      <c r="H30" s="38">
        <v>0</v>
      </c>
      <c r="I30" s="38">
        <f>ROUND(G30*H30,6)</f>
        <v>0</v>
      </c>
      <c r="L30" s="40">
        <v>0</v>
      </c>
      <c r="M30" s="34">
        <f>ROUND(ROUND(L30,2)*ROUND(G30,3),2)</f>
        <v>0</v>
      </c>
      <c r="N30" s="38" t="s">
        <v>55</v>
      </c>
      <c r="O30">
        <f>(M30*21)/100</f>
        <v>0</v>
      </c>
      <c r="P30" t="s">
        <v>27</v>
      </c>
    </row>
    <row r="31" spans="1:16" ht="13.2" x14ac:dyDescent="0.25">
      <c r="A31" s="37" t="s">
        <v>56</v>
      </c>
      <c r="E31" s="41" t="s">
        <v>590</v>
      </c>
    </row>
    <row r="32" spans="1:16" ht="13.2" x14ac:dyDescent="0.25">
      <c r="A32" s="37" t="s">
        <v>57</v>
      </c>
      <c r="E32" s="42" t="s">
        <v>591</v>
      </c>
    </row>
    <row r="33" spans="1:16" ht="13.2" x14ac:dyDescent="0.25">
      <c r="A33" t="s">
        <v>59</v>
      </c>
      <c r="E33" s="41" t="s">
        <v>520</v>
      </c>
    </row>
    <row r="34" spans="1:16" ht="26.4" x14ac:dyDescent="0.25">
      <c r="A34" t="s">
        <v>49</v>
      </c>
      <c r="B34" s="36" t="s">
        <v>433</v>
      </c>
      <c r="C34" s="36" t="s">
        <v>592</v>
      </c>
      <c r="D34" s="37" t="s">
        <v>411</v>
      </c>
      <c r="E34" s="13" t="s">
        <v>593</v>
      </c>
      <c r="F34" s="38" t="s">
        <v>585</v>
      </c>
      <c r="G34" s="39">
        <v>45.9</v>
      </c>
      <c r="H34" s="38">
        <v>0</v>
      </c>
      <c r="I34" s="38">
        <f>ROUND(G34*H34,6)</f>
        <v>0</v>
      </c>
      <c r="L34" s="40">
        <v>0</v>
      </c>
      <c r="M34" s="34">
        <f>ROUND(ROUND(L34,2)*ROUND(G34,3),2)</f>
        <v>0</v>
      </c>
      <c r="N34" s="38" t="s">
        <v>55</v>
      </c>
      <c r="O34">
        <f>(M34*21)/100</f>
        <v>0</v>
      </c>
      <c r="P34" t="s">
        <v>27</v>
      </c>
    </row>
    <row r="35" spans="1:16" ht="13.2" x14ac:dyDescent="0.25">
      <c r="A35" s="37" t="s">
        <v>56</v>
      </c>
      <c r="E35" s="41" t="s">
        <v>594</v>
      </c>
    </row>
    <row r="36" spans="1:16" ht="13.2" x14ac:dyDescent="0.25">
      <c r="A36" s="37" t="s">
        <v>57</v>
      </c>
      <c r="E36" s="42" t="s">
        <v>595</v>
      </c>
    </row>
    <row r="37" spans="1:16" ht="13.2" x14ac:dyDescent="0.25">
      <c r="A37" t="s">
        <v>59</v>
      </c>
      <c r="E37" s="41" t="s">
        <v>520</v>
      </c>
    </row>
    <row r="38" spans="1:16" ht="13.2" x14ac:dyDescent="0.25">
      <c r="A38" t="s">
        <v>49</v>
      </c>
      <c r="B38" s="36" t="s">
        <v>437</v>
      </c>
      <c r="C38" s="36" t="s">
        <v>596</v>
      </c>
      <c r="D38" s="37" t="s">
        <v>411</v>
      </c>
      <c r="E38" s="13" t="s">
        <v>597</v>
      </c>
      <c r="F38" s="38" t="s">
        <v>423</v>
      </c>
      <c r="G38" s="39">
        <v>14.4</v>
      </c>
      <c r="H38" s="38">
        <v>0</v>
      </c>
      <c r="I38" s="38">
        <f>ROUND(G38*H38,6)</f>
        <v>0</v>
      </c>
      <c r="L38" s="40">
        <v>0</v>
      </c>
      <c r="M38" s="34">
        <f>ROUND(ROUND(L38,2)*ROUND(G38,3),2)</f>
        <v>0</v>
      </c>
      <c r="N38" s="38" t="s">
        <v>55</v>
      </c>
      <c r="O38">
        <f>(M38*21)/100</f>
        <v>0</v>
      </c>
      <c r="P38" t="s">
        <v>27</v>
      </c>
    </row>
    <row r="39" spans="1:16" ht="26.4" x14ac:dyDescent="0.25">
      <c r="A39" s="37" t="s">
        <v>56</v>
      </c>
      <c r="E39" s="41" t="s">
        <v>598</v>
      </c>
    </row>
    <row r="40" spans="1:16" ht="13.2" x14ac:dyDescent="0.25">
      <c r="A40" s="37" t="s">
        <v>57</v>
      </c>
      <c r="E40" s="42" t="s">
        <v>599</v>
      </c>
    </row>
    <row r="41" spans="1:16" ht="13.2" x14ac:dyDescent="0.25">
      <c r="A41" t="s">
        <v>59</v>
      </c>
      <c r="E41" s="41" t="s">
        <v>520</v>
      </c>
    </row>
    <row r="42" spans="1:16" ht="26.4" x14ac:dyDescent="0.25">
      <c r="A42" t="s">
        <v>49</v>
      </c>
      <c r="B42" s="36" t="s">
        <v>440</v>
      </c>
      <c r="C42" s="36" t="s">
        <v>592</v>
      </c>
      <c r="D42" s="37" t="s">
        <v>447</v>
      </c>
      <c r="E42" s="13" t="s">
        <v>593</v>
      </c>
      <c r="F42" s="38" t="s">
        <v>585</v>
      </c>
      <c r="G42" s="39">
        <v>25.92</v>
      </c>
      <c r="H42" s="38">
        <v>0</v>
      </c>
      <c r="I42" s="38">
        <f>ROUND(G42*H42,6)</f>
        <v>0</v>
      </c>
      <c r="L42" s="40">
        <v>0</v>
      </c>
      <c r="M42" s="34">
        <f>ROUND(ROUND(L42,2)*ROUND(G42,3),2)</f>
        <v>0</v>
      </c>
      <c r="N42" s="38" t="s">
        <v>55</v>
      </c>
      <c r="O42">
        <f>(M42*21)/100</f>
        <v>0</v>
      </c>
      <c r="P42" t="s">
        <v>27</v>
      </c>
    </row>
    <row r="43" spans="1:16" ht="13.2" x14ac:dyDescent="0.25">
      <c r="A43" s="37" t="s">
        <v>56</v>
      </c>
      <c r="E43" s="41" t="s">
        <v>600</v>
      </c>
    </row>
    <row r="44" spans="1:16" ht="13.2" x14ac:dyDescent="0.25">
      <c r="A44" s="37" t="s">
        <v>57</v>
      </c>
      <c r="E44" s="42" t="s">
        <v>595</v>
      </c>
    </row>
    <row r="45" spans="1:16" ht="13.2" x14ac:dyDescent="0.25">
      <c r="A45" t="s">
        <v>59</v>
      </c>
      <c r="E45" s="41" t="s">
        <v>520</v>
      </c>
    </row>
    <row r="46" spans="1:16" ht="26.4" x14ac:dyDescent="0.25">
      <c r="A46" t="s">
        <v>49</v>
      </c>
      <c r="B46" s="36" t="s">
        <v>443</v>
      </c>
      <c r="C46" s="36" t="s">
        <v>601</v>
      </c>
      <c r="D46" s="37" t="s">
        <v>411</v>
      </c>
      <c r="E46" s="13" t="s">
        <v>602</v>
      </c>
      <c r="F46" s="38" t="s">
        <v>423</v>
      </c>
      <c r="G46" s="39">
        <v>1.95</v>
      </c>
      <c r="H46" s="38">
        <v>0</v>
      </c>
      <c r="I46" s="38">
        <f>ROUND(G46*H46,6)</f>
        <v>0</v>
      </c>
      <c r="L46" s="40">
        <v>0</v>
      </c>
      <c r="M46" s="34">
        <f>ROUND(ROUND(L46,2)*ROUND(G46,3),2)</f>
        <v>0</v>
      </c>
      <c r="N46" s="38" t="s">
        <v>55</v>
      </c>
      <c r="O46">
        <f>(M46*21)/100</f>
        <v>0</v>
      </c>
      <c r="P46" t="s">
        <v>27</v>
      </c>
    </row>
    <row r="47" spans="1:16" ht="13.2" x14ac:dyDescent="0.25">
      <c r="A47" s="37" t="s">
        <v>56</v>
      </c>
      <c r="E47" s="41" t="s">
        <v>603</v>
      </c>
    </row>
    <row r="48" spans="1:16" ht="13.2" x14ac:dyDescent="0.25">
      <c r="A48" s="37" t="s">
        <v>57</v>
      </c>
      <c r="E48" s="42" t="s">
        <v>604</v>
      </c>
    </row>
    <row r="49" spans="1:16" ht="13.2" x14ac:dyDescent="0.25">
      <c r="A49" t="s">
        <v>59</v>
      </c>
      <c r="E49" s="41" t="s">
        <v>520</v>
      </c>
    </row>
    <row r="50" spans="1:16" ht="13.2" x14ac:dyDescent="0.25">
      <c r="A50" t="s">
        <v>49</v>
      </c>
      <c r="B50" s="36" t="s">
        <v>447</v>
      </c>
      <c r="C50" s="36" t="s">
        <v>525</v>
      </c>
      <c r="D50" s="37" t="s">
        <v>411</v>
      </c>
      <c r="E50" s="13" t="s">
        <v>526</v>
      </c>
      <c r="F50" s="38" t="s">
        <v>585</v>
      </c>
      <c r="G50" s="39">
        <v>3.218</v>
      </c>
      <c r="H50" s="38">
        <v>0</v>
      </c>
      <c r="I50" s="38">
        <f>ROUND(G50*H50,6)</f>
        <v>0</v>
      </c>
      <c r="L50" s="40">
        <v>0</v>
      </c>
      <c r="M50" s="34">
        <f>ROUND(ROUND(L50,2)*ROUND(G50,3),2)</f>
        <v>0</v>
      </c>
      <c r="N50" s="38" t="s">
        <v>55</v>
      </c>
      <c r="O50">
        <f>(M50*21)/100</f>
        <v>0</v>
      </c>
      <c r="P50" t="s">
        <v>27</v>
      </c>
    </row>
    <row r="51" spans="1:16" ht="13.2" x14ac:dyDescent="0.25">
      <c r="A51" s="37" t="s">
        <v>56</v>
      </c>
      <c r="E51" s="41" t="s">
        <v>605</v>
      </c>
    </row>
    <row r="52" spans="1:16" ht="13.2" x14ac:dyDescent="0.25">
      <c r="A52" s="37" t="s">
        <v>57</v>
      </c>
      <c r="E52" s="42" t="s">
        <v>606</v>
      </c>
    </row>
    <row r="53" spans="1:16" ht="13.2" x14ac:dyDescent="0.25">
      <c r="A53" t="s">
        <v>59</v>
      </c>
      <c r="E53" s="41" t="s">
        <v>520</v>
      </c>
    </row>
    <row r="54" spans="1:16" ht="13.2" x14ac:dyDescent="0.25">
      <c r="A54" t="s">
        <v>46</v>
      </c>
      <c r="C54" s="33" t="s">
        <v>532</v>
      </c>
      <c r="E54" s="35" t="s">
        <v>515</v>
      </c>
      <c r="J54" s="34">
        <f>0</f>
        <v>0</v>
      </c>
      <c r="K54" s="34">
        <f>0</f>
        <v>0</v>
      </c>
      <c r="L54" s="34">
        <f>0+L55+L59+L63+L67+L71+L75+L79+L83+L87+L91</f>
        <v>0</v>
      </c>
      <c r="M54" s="34">
        <f>0+M55+M59+M63+M67+M71+M75+M79+M83+M87+M91</f>
        <v>0</v>
      </c>
    </row>
    <row r="55" spans="1:16" ht="13.2" x14ac:dyDescent="0.25">
      <c r="A55" t="s">
        <v>49</v>
      </c>
      <c r="B55" s="36" t="s">
        <v>450</v>
      </c>
      <c r="C55" s="36" t="s">
        <v>607</v>
      </c>
      <c r="D55" s="37" t="s">
        <v>411</v>
      </c>
      <c r="E55" s="13" t="s">
        <v>608</v>
      </c>
      <c r="F55" s="38" t="s">
        <v>423</v>
      </c>
      <c r="G55" s="39">
        <v>5</v>
      </c>
      <c r="H55" s="38">
        <v>0</v>
      </c>
      <c r="I55" s="38">
        <f>ROUND(G55*H55,6)</f>
        <v>0</v>
      </c>
      <c r="L55" s="40">
        <v>0</v>
      </c>
      <c r="M55" s="34">
        <f>ROUND(ROUND(L55,2)*ROUND(G55,3),2)</f>
        <v>0</v>
      </c>
      <c r="N55" s="38" t="s">
        <v>55</v>
      </c>
      <c r="O55">
        <f>(M55*21)/100</f>
        <v>0</v>
      </c>
      <c r="P55" t="s">
        <v>27</v>
      </c>
    </row>
    <row r="56" spans="1:16" ht="13.2" x14ac:dyDescent="0.25">
      <c r="A56" s="37" t="s">
        <v>56</v>
      </c>
      <c r="E56" s="41" t="s">
        <v>609</v>
      </c>
    </row>
    <row r="57" spans="1:16" ht="13.2" x14ac:dyDescent="0.25">
      <c r="A57" s="37" t="s">
        <v>57</v>
      </c>
      <c r="E57" s="42" t="s">
        <v>610</v>
      </c>
    </row>
    <row r="58" spans="1:16" ht="13.2" x14ac:dyDescent="0.25">
      <c r="A58" t="s">
        <v>59</v>
      </c>
      <c r="E58" s="41" t="s">
        <v>520</v>
      </c>
    </row>
    <row r="59" spans="1:16" ht="13.2" x14ac:dyDescent="0.25">
      <c r="A59" t="s">
        <v>49</v>
      </c>
      <c r="B59" s="36" t="s">
        <v>453</v>
      </c>
      <c r="C59" s="36" t="s">
        <v>611</v>
      </c>
      <c r="D59" s="37" t="s">
        <v>411</v>
      </c>
      <c r="E59" s="13" t="s">
        <v>612</v>
      </c>
      <c r="F59" s="38" t="s">
        <v>419</v>
      </c>
      <c r="G59" s="39">
        <v>32</v>
      </c>
      <c r="H59" s="38">
        <v>0</v>
      </c>
      <c r="I59" s="38">
        <f>ROUND(G59*H59,6)</f>
        <v>0</v>
      </c>
      <c r="L59" s="40">
        <v>0</v>
      </c>
      <c r="M59" s="34">
        <f>ROUND(ROUND(L59,2)*ROUND(G59,3),2)</f>
        <v>0</v>
      </c>
      <c r="N59" s="38" t="s">
        <v>55</v>
      </c>
      <c r="O59">
        <f>(M59*21)/100</f>
        <v>0</v>
      </c>
      <c r="P59" t="s">
        <v>27</v>
      </c>
    </row>
    <row r="60" spans="1:16" ht="13.2" x14ac:dyDescent="0.25">
      <c r="A60" s="37" t="s">
        <v>56</v>
      </c>
      <c r="E60" s="41" t="s">
        <v>613</v>
      </c>
    </row>
    <row r="61" spans="1:16" ht="13.2" x14ac:dyDescent="0.25">
      <c r="A61" s="37" t="s">
        <v>57</v>
      </c>
      <c r="E61" s="42" t="s">
        <v>614</v>
      </c>
    </row>
    <row r="62" spans="1:16" ht="13.2" x14ac:dyDescent="0.25">
      <c r="A62" t="s">
        <v>59</v>
      </c>
      <c r="E62" s="41" t="s">
        <v>520</v>
      </c>
    </row>
    <row r="63" spans="1:16" ht="13.2" x14ac:dyDescent="0.25">
      <c r="A63" t="s">
        <v>49</v>
      </c>
      <c r="B63" s="36" t="s">
        <v>456</v>
      </c>
      <c r="C63" s="36" t="s">
        <v>615</v>
      </c>
      <c r="D63" s="37" t="s">
        <v>411</v>
      </c>
      <c r="E63" s="13" t="s">
        <v>616</v>
      </c>
      <c r="F63" s="38" t="s">
        <v>423</v>
      </c>
      <c r="G63" s="39">
        <v>8.6</v>
      </c>
      <c r="H63" s="38">
        <v>0</v>
      </c>
      <c r="I63" s="38">
        <f>ROUND(G63*H63,6)</f>
        <v>0</v>
      </c>
      <c r="L63" s="40">
        <v>0</v>
      </c>
      <c r="M63" s="34">
        <f>ROUND(ROUND(L63,2)*ROUND(G63,3),2)</f>
        <v>0</v>
      </c>
      <c r="N63" s="38" t="s">
        <v>55</v>
      </c>
      <c r="O63">
        <f>(M63*21)/100</f>
        <v>0</v>
      </c>
      <c r="P63" t="s">
        <v>27</v>
      </c>
    </row>
    <row r="64" spans="1:16" ht="13.2" x14ac:dyDescent="0.25">
      <c r="A64" s="37" t="s">
        <v>56</v>
      </c>
      <c r="E64" s="41" t="s">
        <v>617</v>
      </c>
    </row>
    <row r="65" spans="1:16" ht="13.2" x14ac:dyDescent="0.25">
      <c r="A65" s="37" t="s">
        <v>57</v>
      </c>
      <c r="E65" s="42" t="s">
        <v>618</v>
      </c>
    </row>
    <row r="66" spans="1:16" ht="13.2" x14ac:dyDescent="0.25">
      <c r="A66" t="s">
        <v>59</v>
      </c>
      <c r="E66" s="41" t="s">
        <v>520</v>
      </c>
    </row>
    <row r="67" spans="1:16" ht="13.2" x14ac:dyDescent="0.25">
      <c r="A67" t="s">
        <v>49</v>
      </c>
      <c r="B67" s="36" t="s">
        <v>460</v>
      </c>
      <c r="C67" s="36" t="s">
        <v>619</v>
      </c>
      <c r="D67" s="37" t="s">
        <v>411</v>
      </c>
      <c r="E67" s="13" t="s">
        <v>620</v>
      </c>
      <c r="F67" s="38" t="s">
        <v>419</v>
      </c>
      <c r="G67" s="39">
        <v>72</v>
      </c>
      <c r="H67" s="38">
        <v>0</v>
      </c>
      <c r="I67" s="38">
        <f>ROUND(G67*H67,6)</f>
        <v>0</v>
      </c>
      <c r="L67" s="40">
        <v>0</v>
      </c>
      <c r="M67" s="34">
        <f>ROUND(ROUND(L67,2)*ROUND(G67,3),2)</f>
        <v>0</v>
      </c>
      <c r="N67" s="38" t="s">
        <v>55</v>
      </c>
      <c r="O67">
        <f>(M67*21)/100</f>
        <v>0</v>
      </c>
      <c r="P67" t="s">
        <v>27</v>
      </c>
    </row>
    <row r="68" spans="1:16" ht="13.2" x14ac:dyDescent="0.25">
      <c r="A68" s="37" t="s">
        <v>56</v>
      </c>
      <c r="E68" s="41" t="s">
        <v>621</v>
      </c>
    </row>
    <row r="69" spans="1:16" ht="13.2" x14ac:dyDescent="0.25">
      <c r="A69" s="37" t="s">
        <v>57</v>
      </c>
      <c r="E69" s="42" t="s">
        <v>622</v>
      </c>
    </row>
    <row r="70" spans="1:16" ht="13.2" x14ac:dyDescent="0.25">
      <c r="A70" t="s">
        <v>59</v>
      </c>
      <c r="E70" s="41" t="s">
        <v>520</v>
      </c>
    </row>
    <row r="71" spans="1:16" ht="26.4" x14ac:dyDescent="0.25">
      <c r="A71" t="s">
        <v>49</v>
      </c>
      <c r="B71" s="36" t="s">
        <v>131</v>
      </c>
      <c r="C71" s="36" t="s">
        <v>623</v>
      </c>
      <c r="D71" s="37" t="s">
        <v>411</v>
      </c>
      <c r="E71" s="13" t="s">
        <v>624</v>
      </c>
      <c r="F71" s="38" t="s">
        <v>419</v>
      </c>
      <c r="G71" s="39">
        <v>164</v>
      </c>
      <c r="H71" s="38">
        <v>0</v>
      </c>
      <c r="I71" s="38">
        <f>ROUND(G71*H71,6)</f>
        <v>0</v>
      </c>
      <c r="L71" s="40">
        <v>0</v>
      </c>
      <c r="M71" s="34">
        <f>ROUND(ROUND(L71,2)*ROUND(G71,3),2)</f>
        <v>0</v>
      </c>
      <c r="N71" s="38" t="s">
        <v>55</v>
      </c>
      <c r="O71">
        <f>(M71*21)/100</f>
        <v>0</v>
      </c>
      <c r="P71" t="s">
        <v>27</v>
      </c>
    </row>
    <row r="72" spans="1:16" ht="13.2" x14ac:dyDescent="0.25">
      <c r="A72" s="37" t="s">
        <v>56</v>
      </c>
      <c r="E72" s="41" t="s">
        <v>625</v>
      </c>
    </row>
    <row r="73" spans="1:16" ht="13.2" x14ac:dyDescent="0.25">
      <c r="A73" s="37" t="s">
        <v>57</v>
      </c>
      <c r="E73" s="42" t="s">
        <v>626</v>
      </c>
    </row>
    <row r="74" spans="1:16" ht="13.2" x14ac:dyDescent="0.25">
      <c r="A74" t="s">
        <v>59</v>
      </c>
      <c r="E74" s="41" t="s">
        <v>520</v>
      </c>
    </row>
    <row r="75" spans="1:16" ht="13.2" x14ac:dyDescent="0.25">
      <c r="A75" t="s">
        <v>49</v>
      </c>
      <c r="B75" s="36" t="s">
        <v>136</v>
      </c>
      <c r="C75" s="36" t="s">
        <v>627</v>
      </c>
      <c r="D75" s="37" t="s">
        <v>411</v>
      </c>
      <c r="E75" s="13" t="s">
        <v>628</v>
      </c>
      <c r="F75" s="38" t="s">
        <v>419</v>
      </c>
      <c r="G75" s="39">
        <v>170</v>
      </c>
      <c r="H75" s="38">
        <v>0</v>
      </c>
      <c r="I75" s="38">
        <f>ROUND(G75*H75,6)</f>
        <v>0</v>
      </c>
      <c r="L75" s="40">
        <v>0</v>
      </c>
      <c r="M75" s="34">
        <f>ROUND(ROUND(L75,2)*ROUND(G75,3),2)</f>
        <v>0</v>
      </c>
      <c r="N75" s="38" t="s">
        <v>55</v>
      </c>
      <c r="O75">
        <f>(M75*21)/100</f>
        <v>0</v>
      </c>
      <c r="P75" t="s">
        <v>27</v>
      </c>
    </row>
    <row r="76" spans="1:16" ht="13.2" x14ac:dyDescent="0.25">
      <c r="A76" s="37" t="s">
        <v>56</v>
      </c>
      <c r="E76" s="41" t="s">
        <v>629</v>
      </c>
    </row>
    <row r="77" spans="1:16" ht="13.2" x14ac:dyDescent="0.25">
      <c r="A77" s="37" t="s">
        <v>57</v>
      </c>
      <c r="E77" s="42" t="s">
        <v>630</v>
      </c>
    </row>
    <row r="78" spans="1:16" ht="13.2" x14ac:dyDescent="0.25">
      <c r="A78" t="s">
        <v>59</v>
      </c>
      <c r="E78" s="41" t="s">
        <v>520</v>
      </c>
    </row>
    <row r="79" spans="1:16" ht="13.2" x14ac:dyDescent="0.25">
      <c r="A79" t="s">
        <v>49</v>
      </c>
      <c r="B79" s="36" t="s">
        <v>139</v>
      </c>
      <c r="C79" s="36" t="s">
        <v>631</v>
      </c>
      <c r="D79" s="37" t="s">
        <v>411</v>
      </c>
      <c r="E79" s="13" t="s">
        <v>632</v>
      </c>
      <c r="F79" s="38" t="s">
        <v>419</v>
      </c>
      <c r="G79" s="39">
        <v>170</v>
      </c>
      <c r="H79" s="38">
        <v>0</v>
      </c>
      <c r="I79" s="38">
        <f>ROUND(G79*H79,6)</f>
        <v>0</v>
      </c>
      <c r="L79" s="40">
        <v>0</v>
      </c>
      <c r="M79" s="34">
        <f>ROUND(ROUND(L79,2)*ROUND(G79,3),2)</f>
        <v>0</v>
      </c>
      <c r="N79" s="38" t="s">
        <v>55</v>
      </c>
      <c r="O79">
        <f>(M79*21)/100</f>
        <v>0</v>
      </c>
      <c r="P79" t="s">
        <v>27</v>
      </c>
    </row>
    <row r="80" spans="1:16" ht="13.2" x14ac:dyDescent="0.25">
      <c r="A80" s="37" t="s">
        <v>56</v>
      </c>
      <c r="E80" s="41" t="s">
        <v>633</v>
      </c>
    </row>
    <row r="81" spans="1:16" ht="13.2" x14ac:dyDescent="0.25">
      <c r="A81" s="37" t="s">
        <v>57</v>
      </c>
      <c r="E81" s="42" t="s">
        <v>634</v>
      </c>
    </row>
    <row r="82" spans="1:16" ht="13.2" x14ac:dyDescent="0.25">
      <c r="A82" t="s">
        <v>59</v>
      </c>
      <c r="E82" s="41" t="s">
        <v>520</v>
      </c>
    </row>
    <row r="83" spans="1:16" ht="13.2" x14ac:dyDescent="0.25">
      <c r="A83" t="s">
        <v>49</v>
      </c>
      <c r="B83" s="36" t="s">
        <v>142</v>
      </c>
      <c r="C83" s="36" t="s">
        <v>635</v>
      </c>
      <c r="D83" s="37" t="s">
        <v>411</v>
      </c>
      <c r="E83" s="13" t="s">
        <v>636</v>
      </c>
      <c r="F83" s="38" t="s">
        <v>419</v>
      </c>
      <c r="G83" s="39">
        <v>176</v>
      </c>
      <c r="H83" s="38">
        <v>0</v>
      </c>
      <c r="I83" s="38">
        <f>ROUND(G83*H83,6)</f>
        <v>0</v>
      </c>
      <c r="L83" s="40">
        <v>0</v>
      </c>
      <c r="M83" s="34">
        <f>ROUND(ROUND(L83,2)*ROUND(G83,3),2)</f>
        <v>0</v>
      </c>
      <c r="N83" s="38" t="s">
        <v>55</v>
      </c>
      <c r="O83">
        <f>(M83*21)/100</f>
        <v>0</v>
      </c>
      <c r="P83" t="s">
        <v>27</v>
      </c>
    </row>
    <row r="84" spans="1:16" ht="13.2" x14ac:dyDescent="0.25">
      <c r="A84" s="37" t="s">
        <v>56</v>
      </c>
      <c r="E84" s="41" t="s">
        <v>637</v>
      </c>
    </row>
    <row r="85" spans="1:16" ht="13.2" x14ac:dyDescent="0.25">
      <c r="A85" s="37" t="s">
        <v>57</v>
      </c>
      <c r="E85" s="42" t="s">
        <v>638</v>
      </c>
    </row>
    <row r="86" spans="1:16" ht="13.2" x14ac:dyDescent="0.25">
      <c r="A86" t="s">
        <v>59</v>
      </c>
      <c r="E86" s="41" t="s">
        <v>520</v>
      </c>
    </row>
    <row r="87" spans="1:16" ht="13.2" x14ac:dyDescent="0.25">
      <c r="A87" t="s">
        <v>49</v>
      </c>
      <c r="B87" s="36" t="s">
        <v>145</v>
      </c>
      <c r="C87" s="36" t="s">
        <v>639</v>
      </c>
      <c r="D87" s="37" t="s">
        <v>411</v>
      </c>
      <c r="E87" s="13" t="s">
        <v>640</v>
      </c>
      <c r="F87" s="38" t="s">
        <v>419</v>
      </c>
      <c r="G87" s="39">
        <v>176</v>
      </c>
      <c r="H87" s="38">
        <v>0</v>
      </c>
      <c r="I87" s="38">
        <f>ROUND(G87*H87,6)</f>
        <v>0</v>
      </c>
      <c r="L87" s="40">
        <v>0</v>
      </c>
      <c r="M87" s="34">
        <f>ROUND(ROUND(L87,2)*ROUND(G87,3),2)</f>
        <v>0</v>
      </c>
      <c r="N87" s="38" t="s">
        <v>55</v>
      </c>
      <c r="O87">
        <f>(M87*21)/100</f>
        <v>0</v>
      </c>
      <c r="P87" t="s">
        <v>27</v>
      </c>
    </row>
    <row r="88" spans="1:16" ht="13.2" x14ac:dyDescent="0.25">
      <c r="A88" s="37" t="s">
        <v>56</v>
      </c>
      <c r="E88" s="41" t="s">
        <v>641</v>
      </c>
    </row>
    <row r="89" spans="1:16" ht="13.2" x14ac:dyDescent="0.25">
      <c r="A89" s="37" t="s">
        <v>57</v>
      </c>
      <c r="E89" s="42" t="s">
        <v>520</v>
      </c>
    </row>
    <row r="90" spans="1:16" ht="13.2" x14ac:dyDescent="0.25">
      <c r="A90" t="s">
        <v>59</v>
      </c>
      <c r="E90" s="41" t="s">
        <v>52</v>
      </c>
    </row>
    <row r="91" spans="1:16" ht="13.2" x14ac:dyDescent="0.25">
      <c r="A91" t="s">
        <v>49</v>
      </c>
      <c r="B91" s="36" t="s">
        <v>149</v>
      </c>
      <c r="C91" s="36" t="s">
        <v>642</v>
      </c>
      <c r="D91" s="37" t="s">
        <v>411</v>
      </c>
      <c r="E91" s="13" t="s">
        <v>643</v>
      </c>
      <c r="F91" s="38" t="s">
        <v>148</v>
      </c>
      <c r="G91" s="39">
        <v>8.5</v>
      </c>
      <c r="H91" s="38">
        <v>0</v>
      </c>
      <c r="I91" s="38">
        <f>ROUND(G91*H91,6)</f>
        <v>0</v>
      </c>
      <c r="L91" s="40">
        <v>0</v>
      </c>
      <c r="M91" s="34">
        <f>ROUND(ROUND(L91,2)*ROUND(G91,3),2)</f>
        <v>0</v>
      </c>
      <c r="N91" s="38" t="s">
        <v>55</v>
      </c>
      <c r="O91">
        <f>(M91*21)/100</f>
        <v>0</v>
      </c>
      <c r="P91" t="s">
        <v>27</v>
      </c>
    </row>
    <row r="92" spans="1:16" ht="13.2" x14ac:dyDescent="0.25">
      <c r="A92" s="37" t="s">
        <v>56</v>
      </c>
      <c r="E92" s="41" t="s">
        <v>644</v>
      </c>
    </row>
    <row r="93" spans="1:16" ht="13.2" x14ac:dyDescent="0.25">
      <c r="A93" s="37" t="s">
        <v>57</v>
      </c>
      <c r="E93" s="42" t="s">
        <v>645</v>
      </c>
    </row>
    <row r="94" spans="1:16" ht="13.2" x14ac:dyDescent="0.25">
      <c r="A94" t="s">
        <v>59</v>
      </c>
      <c r="E94" s="41" t="s">
        <v>520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Rekapitulace</vt:lpstr>
      <vt:lpstr>PS 01-01-31</vt:lpstr>
      <vt:lpstr>SO 01-86-01</vt:lpstr>
      <vt:lpstr>SO 98-98</vt:lpstr>
      <vt:lpstr>SO 01-10-01</vt:lpstr>
      <vt:lpstr>SO 01-13-01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Jungová Kateřina</dc:creator>
  <cp:keywords/>
  <dc:description/>
  <cp:lastModifiedBy>Jungová Kateřina</cp:lastModifiedBy>
  <dcterms:created xsi:type="dcterms:W3CDTF">2024-07-24T09:15:50Z</dcterms:created>
  <dcterms:modified xsi:type="dcterms:W3CDTF">2024-07-24T09:15:50Z</dcterms:modified>
  <cp:category/>
  <cp:contentStatus/>
</cp:coreProperties>
</file>